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230" yWindow="-15" windowWidth="10275" windowHeight="7560"/>
  </bookViews>
  <sheets>
    <sheet name="AnnexII" sheetId="1" r:id="rId1"/>
    <sheet name="AnnexIII" sheetId="2" r:id="rId2"/>
    <sheet name="AnnexIV" sheetId="3" r:id="rId3"/>
    <sheet name="AnnexV" sheetId="4" r:id="rId4"/>
    <sheet name="AnnexVI" sheetId="5" r:id="rId5"/>
    <sheet name="AnnexVII" sheetId="27" r:id="rId6"/>
    <sheet name="AnnexVIII" sheetId="26" r:id="rId7"/>
    <sheet name="AnnexIX" sheetId="7" r:id="rId8"/>
    <sheet name="AnnexX" sheetId="8" r:id="rId9"/>
    <sheet name="AnnexXI" sheetId="9" r:id="rId10"/>
    <sheet name="AnnexXII" sheetId="10" r:id="rId11"/>
    <sheet name="AnnexXIII" sheetId="11" r:id="rId12"/>
    <sheet name="AnnexXIV" sheetId="12" r:id="rId13"/>
    <sheet name="AnnexXV" sheetId="13" r:id="rId14"/>
    <sheet name="AnnexXVI" sheetId="14" r:id="rId15"/>
    <sheet name="AnnexXVII" sheetId="15" r:id="rId16"/>
    <sheet name="AnnexXVIII" sheetId="16" r:id="rId17"/>
    <sheet name="AnnexXIX" sheetId="17" r:id="rId18"/>
    <sheet name="AnnexXX" sheetId="28" r:id="rId19"/>
    <sheet name="AnnexXXI" sheetId="19" r:id="rId20"/>
    <sheet name="AnnexXXII" sheetId="20" r:id="rId21"/>
    <sheet name="AnnexXXIII" sheetId="21" r:id="rId22"/>
  </sheets>
  <externalReferences>
    <externalReference r:id="rId23"/>
    <externalReference r:id="rId24"/>
    <externalReference r:id="rId25"/>
    <externalReference r:id="rId26"/>
    <externalReference r:id="rId27"/>
  </externalReferences>
  <calcPr calcId="144525" concurrentCalc="0"/>
</workbook>
</file>

<file path=xl/calcChain.xml><?xml version="1.0" encoding="utf-8"?>
<calcChain xmlns="http://schemas.openxmlformats.org/spreadsheetml/2006/main">
  <c r="K17" i="11" l="1"/>
  <c r="E46" i="26"/>
  <c r="F46" i="26"/>
  <c r="G46" i="26"/>
  <c r="H46" i="26"/>
  <c r="D46" i="26"/>
  <c r="E45" i="26"/>
  <c r="F45" i="26"/>
  <c r="G45" i="26"/>
  <c r="H45" i="26"/>
  <c r="E44" i="26"/>
  <c r="F44" i="26"/>
  <c r="G44" i="26"/>
  <c r="H44" i="26"/>
  <c r="E43" i="26"/>
  <c r="F43" i="26"/>
  <c r="G43" i="26"/>
  <c r="H43" i="26"/>
  <c r="E42" i="26"/>
  <c r="F42" i="26"/>
  <c r="G42" i="26"/>
  <c r="H42" i="26"/>
  <c r="D45" i="26"/>
  <c r="D44" i="26"/>
  <c r="D43" i="26"/>
  <c r="D42" i="26"/>
  <c r="D23" i="27"/>
  <c r="E23" i="27"/>
  <c r="F23" i="27"/>
  <c r="G23" i="27"/>
  <c r="H23" i="27"/>
  <c r="I23" i="27"/>
  <c r="C23" i="27"/>
  <c r="D22" i="27"/>
  <c r="E22" i="27"/>
  <c r="F22" i="27"/>
  <c r="G22" i="27"/>
  <c r="H22" i="27"/>
  <c r="I22" i="27"/>
  <c r="C22" i="27"/>
  <c r="D15" i="27"/>
  <c r="E15" i="27"/>
  <c r="F15" i="27"/>
  <c r="G15" i="27"/>
  <c r="H15" i="27"/>
  <c r="I15" i="27"/>
  <c r="C15" i="27"/>
  <c r="G34" i="21"/>
  <c r="F34" i="21"/>
  <c r="E34" i="21"/>
  <c r="D34" i="21"/>
  <c r="C34" i="21"/>
  <c r="B34" i="21"/>
  <c r="G33" i="21"/>
  <c r="F33" i="21"/>
  <c r="E33" i="21"/>
  <c r="D33" i="21"/>
  <c r="C33" i="21"/>
  <c r="B33" i="21"/>
  <c r="F32" i="21"/>
  <c r="F31" i="21"/>
  <c r="F30" i="21"/>
  <c r="F29" i="21"/>
  <c r="F28" i="21"/>
  <c r="F27" i="21"/>
  <c r="E26" i="21"/>
  <c r="D26" i="21"/>
  <c r="F26" i="21"/>
  <c r="C26" i="21"/>
  <c r="F25" i="21"/>
  <c r="F24" i="21"/>
  <c r="F23" i="21"/>
  <c r="F22" i="21"/>
  <c r="F21" i="21"/>
  <c r="F20" i="21"/>
  <c r="F19" i="21"/>
  <c r="F18" i="21"/>
  <c r="F17" i="21"/>
  <c r="F16" i="21"/>
  <c r="F15" i="21"/>
  <c r="F14" i="21"/>
  <c r="F13" i="21"/>
  <c r="F12" i="21"/>
  <c r="F11" i="21"/>
  <c r="F10" i="21"/>
  <c r="F9" i="21"/>
  <c r="F8" i="21"/>
  <c r="F7" i="21"/>
  <c r="F6" i="21"/>
  <c r="J12" i="20"/>
  <c r="I12" i="20"/>
  <c r="H12" i="20"/>
  <c r="G12" i="20"/>
  <c r="F12" i="20"/>
  <c r="E12" i="20"/>
  <c r="D12" i="20"/>
  <c r="C12" i="20"/>
  <c r="J11" i="20"/>
  <c r="I11" i="20"/>
  <c r="H11" i="20"/>
  <c r="G11" i="20"/>
  <c r="F11" i="20"/>
  <c r="E11" i="20"/>
  <c r="D11" i="20"/>
  <c r="C9" i="20"/>
  <c r="J8" i="20"/>
  <c r="I8" i="20"/>
  <c r="H8" i="20"/>
  <c r="G8" i="20"/>
  <c r="F8" i="20"/>
  <c r="E8" i="20"/>
  <c r="E5" i="20"/>
  <c r="E13" i="20"/>
  <c r="D8" i="20"/>
  <c r="C8" i="20"/>
  <c r="C6" i="20"/>
  <c r="C11" i="20"/>
  <c r="J5" i="20"/>
  <c r="J13" i="20"/>
  <c r="I5" i="20"/>
  <c r="H5" i="20"/>
  <c r="H13" i="20"/>
  <c r="G5" i="20"/>
  <c r="G13" i="20"/>
  <c r="F5" i="20"/>
  <c r="F13" i="20"/>
  <c r="D5" i="20"/>
  <c r="D13" i="20"/>
  <c r="C5" i="20"/>
  <c r="C13" i="20"/>
  <c r="I13" i="20"/>
  <c r="Q23" i="19"/>
  <c r="H23" i="19"/>
  <c r="E23" i="19"/>
  <c r="Q22" i="19"/>
  <c r="H22" i="19"/>
  <c r="E22" i="19"/>
  <c r="Q21" i="19"/>
  <c r="H21" i="19"/>
  <c r="E21" i="19"/>
  <c r="Q20" i="19"/>
  <c r="H20" i="19"/>
  <c r="E20" i="19"/>
  <c r="Q19" i="19"/>
  <c r="H19" i="19"/>
  <c r="E19" i="19"/>
  <c r="Q18" i="19"/>
  <c r="H18" i="19"/>
  <c r="E18" i="19"/>
  <c r="P17" i="19"/>
  <c r="O17" i="19"/>
  <c r="Q17" i="19"/>
  <c r="G17" i="19"/>
  <c r="F17" i="19"/>
  <c r="D17" i="19"/>
  <c r="C17" i="19"/>
  <c r="Q16" i="19"/>
  <c r="H16" i="19"/>
  <c r="E16" i="19"/>
  <c r="Q15" i="19"/>
  <c r="Q14" i="19"/>
  <c r="H14" i="19"/>
  <c r="E14" i="19"/>
  <c r="Q13" i="19"/>
  <c r="H13" i="19"/>
  <c r="E13" i="19"/>
  <c r="Q12" i="19"/>
  <c r="H12" i="19"/>
  <c r="E12" i="19"/>
  <c r="Q11" i="19"/>
  <c r="Q10" i="19"/>
  <c r="H10" i="19"/>
  <c r="E10" i="19"/>
  <c r="Q9" i="19"/>
  <c r="Q8" i="19"/>
  <c r="H8" i="19"/>
  <c r="E8" i="19"/>
  <c r="P7" i="19"/>
  <c r="P6" i="19"/>
  <c r="O7" i="19"/>
  <c r="O6" i="19"/>
  <c r="G7" i="19"/>
  <c r="F7" i="19"/>
  <c r="H7" i="19"/>
  <c r="D7" i="19"/>
  <c r="C7" i="19"/>
  <c r="E7" i="19"/>
  <c r="F6" i="19"/>
  <c r="H17" i="19"/>
  <c r="E17" i="19"/>
  <c r="Q6" i="19"/>
  <c r="D6" i="19"/>
  <c r="C6" i="19"/>
  <c r="E6" i="19"/>
  <c r="Q7" i="19"/>
  <c r="G6" i="19"/>
  <c r="H6" i="19"/>
  <c r="I19" i="17"/>
  <c r="I18" i="17"/>
  <c r="I14" i="17"/>
  <c r="I11" i="17"/>
  <c r="I8" i="17"/>
  <c r="I7" i="17"/>
  <c r="I17" i="17"/>
  <c r="N13" i="16"/>
  <c r="M13" i="16"/>
  <c r="L13" i="16"/>
  <c r="K13" i="16"/>
  <c r="J13" i="16"/>
  <c r="I13" i="16"/>
  <c r="H13" i="16"/>
  <c r="G13" i="16"/>
  <c r="F13" i="16"/>
  <c r="E13" i="16"/>
  <c r="D13" i="16"/>
  <c r="C13" i="16"/>
  <c r="O11" i="16"/>
  <c r="O10" i="16"/>
  <c r="O9" i="16"/>
  <c r="O8" i="16"/>
  <c r="O7" i="16"/>
  <c r="O6" i="16"/>
  <c r="I26" i="15"/>
  <c r="I25" i="15"/>
  <c r="I24" i="15"/>
  <c r="I23" i="15"/>
  <c r="I22" i="15"/>
  <c r="I21" i="15"/>
  <c r="I20" i="15"/>
  <c r="I19" i="15"/>
  <c r="I18" i="15"/>
  <c r="I16" i="15"/>
  <c r="I15" i="15"/>
  <c r="I14" i="15"/>
  <c r="I13" i="15"/>
  <c r="I12" i="15"/>
  <c r="I11" i="15"/>
  <c r="I9" i="15"/>
  <c r="I8" i="15"/>
  <c r="I27" i="15"/>
  <c r="I10" i="15"/>
  <c r="I17" i="15"/>
  <c r="O25" i="14"/>
  <c r="O23" i="14"/>
  <c r="O22" i="14"/>
  <c r="O21" i="14"/>
  <c r="K21" i="14"/>
  <c r="J21" i="14"/>
  <c r="I21" i="14"/>
  <c r="H21" i="14"/>
  <c r="G21" i="14"/>
  <c r="F21" i="14"/>
  <c r="E21" i="14"/>
  <c r="D21" i="14"/>
  <c r="C21" i="14"/>
  <c r="O20" i="14"/>
  <c r="J20" i="14"/>
  <c r="I20" i="14"/>
  <c r="O19" i="14"/>
  <c r="K19" i="14"/>
  <c r="J19" i="14"/>
  <c r="I19" i="14"/>
  <c r="I14" i="14"/>
  <c r="F19" i="14"/>
  <c r="F14" i="14"/>
  <c r="O18" i="14"/>
  <c r="O17" i="14"/>
  <c r="O16" i="14"/>
  <c r="O15" i="14"/>
  <c r="K14" i="14"/>
  <c r="H14" i="14"/>
  <c r="G14" i="14"/>
  <c r="E14" i="14"/>
  <c r="D14" i="14"/>
  <c r="C14" i="14"/>
  <c r="O13" i="14"/>
  <c r="K13" i="14"/>
  <c r="J13" i="14"/>
  <c r="I13" i="14"/>
  <c r="I8" i="14"/>
  <c r="O12" i="14"/>
  <c r="O11" i="14"/>
  <c r="O10" i="14"/>
  <c r="O9" i="14"/>
  <c r="K9" i="14"/>
  <c r="K8" i="14"/>
  <c r="K7" i="14"/>
  <c r="K24" i="14"/>
  <c r="J9" i="14"/>
  <c r="J8" i="14"/>
  <c r="I9" i="14"/>
  <c r="H8" i="14"/>
  <c r="H7" i="14"/>
  <c r="H24" i="14"/>
  <c r="G8" i="14"/>
  <c r="F8" i="14"/>
  <c r="E8" i="14"/>
  <c r="E7" i="14"/>
  <c r="E24" i="14"/>
  <c r="D8" i="14"/>
  <c r="C8" i="14"/>
  <c r="D7" i="14"/>
  <c r="D24" i="14"/>
  <c r="C7" i="14"/>
  <c r="C24" i="14"/>
  <c r="G7" i="14"/>
  <c r="G24" i="14"/>
  <c r="F7" i="14"/>
  <c r="F24" i="14"/>
  <c r="I7" i="14"/>
  <c r="I24" i="14"/>
  <c r="J14" i="14"/>
  <c r="J7" i="14"/>
  <c r="J24" i="14"/>
  <c r="O14" i="14"/>
  <c r="O8" i="14"/>
  <c r="O7" i="14"/>
  <c r="O28" i="14"/>
  <c r="O24" i="14"/>
  <c r="O27" i="14"/>
  <c r="O34" i="10"/>
  <c r="G30" i="10"/>
  <c r="G34" i="10"/>
  <c r="E30" i="10"/>
  <c r="E34" i="10"/>
  <c r="D30" i="10"/>
  <c r="D34" i="10"/>
  <c r="C30" i="10"/>
  <c r="C34" i="10"/>
  <c r="O33" i="10"/>
  <c r="O32" i="10"/>
  <c r="O30" i="10"/>
  <c r="L30" i="10"/>
  <c r="L34" i="10"/>
  <c r="K30" i="10"/>
  <c r="K34" i="10"/>
  <c r="J30" i="10"/>
  <c r="J34" i="10"/>
  <c r="I30" i="10"/>
  <c r="I34" i="10"/>
  <c r="H30" i="10"/>
  <c r="H29" i="10"/>
  <c r="H28" i="10"/>
  <c r="H33" i="10"/>
  <c r="F30" i="10"/>
  <c r="F34" i="10"/>
  <c r="O29" i="10"/>
  <c r="L29" i="10"/>
  <c r="L28" i="10"/>
  <c r="L33" i="10"/>
  <c r="K29" i="10"/>
  <c r="K28" i="10"/>
  <c r="K33" i="10"/>
  <c r="J29" i="10"/>
  <c r="I29" i="10"/>
  <c r="F29" i="10"/>
  <c r="E29" i="10"/>
  <c r="E28" i="10"/>
  <c r="E33" i="10"/>
  <c r="D29" i="10"/>
  <c r="D28" i="10"/>
  <c r="D33" i="10"/>
  <c r="C29" i="10"/>
  <c r="C28" i="10"/>
  <c r="C33" i="10"/>
  <c r="O28" i="10"/>
  <c r="O26" i="10"/>
  <c r="O25" i="10"/>
  <c r="K25" i="10"/>
  <c r="J25" i="10"/>
  <c r="I25" i="10"/>
  <c r="H25" i="10"/>
  <c r="G25" i="10"/>
  <c r="F25" i="10"/>
  <c r="E25" i="10"/>
  <c r="D25" i="10"/>
  <c r="C25" i="10"/>
  <c r="O23" i="10"/>
  <c r="O22" i="10"/>
  <c r="K22" i="10"/>
  <c r="J22" i="10"/>
  <c r="I22" i="10"/>
  <c r="H22" i="10"/>
  <c r="G22" i="10"/>
  <c r="F22" i="10"/>
  <c r="E22" i="10"/>
  <c r="D22" i="10"/>
  <c r="C22" i="10"/>
  <c r="O20" i="10"/>
  <c r="O19" i="10"/>
  <c r="G19" i="10"/>
  <c r="G18" i="10"/>
  <c r="O18" i="10"/>
  <c r="L18" i="10"/>
  <c r="K18" i="10"/>
  <c r="J18" i="10"/>
  <c r="I18" i="10"/>
  <c r="H18" i="10"/>
  <c r="F18" i="10"/>
  <c r="E18" i="10"/>
  <c r="D18" i="10"/>
  <c r="C18" i="10"/>
  <c r="O16" i="10"/>
  <c r="O15" i="10"/>
  <c r="G15" i="10"/>
  <c r="G14" i="10"/>
  <c r="O14" i="10"/>
  <c r="L14" i="10"/>
  <c r="K14" i="10"/>
  <c r="J14" i="10"/>
  <c r="I14" i="10"/>
  <c r="H14" i="10"/>
  <c r="F14" i="10"/>
  <c r="E14" i="10"/>
  <c r="D14" i="10"/>
  <c r="C14" i="10"/>
  <c r="O12" i="10"/>
  <c r="O11" i="10"/>
  <c r="G11" i="10"/>
  <c r="G10" i="10"/>
  <c r="O10" i="10"/>
  <c r="L10" i="10"/>
  <c r="K10" i="10"/>
  <c r="J10" i="10"/>
  <c r="I10" i="10"/>
  <c r="H10" i="10"/>
  <c r="F10" i="10"/>
  <c r="E10" i="10"/>
  <c r="D10" i="10"/>
  <c r="C10" i="10"/>
  <c r="O8" i="10"/>
  <c r="O7" i="10"/>
  <c r="G7" i="10"/>
  <c r="O6" i="10"/>
  <c r="L6" i="10"/>
  <c r="K6" i="10"/>
  <c r="J6" i="10"/>
  <c r="I6" i="10"/>
  <c r="H6" i="10"/>
  <c r="F6" i="10"/>
  <c r="E6" i="10"/>
  <c r="D6" i="10"/>
  <c r="C6" i="10"/>
  <c r="F28" i="10"/>
  <c r="F33" i="10"/>
  <c r="H34" i="10"/>
  <c r="G29" i="10"/>
  <c r="G28" i="10"/>
  <c r="G33" i="10"/>
  <c r="I28" i="10"/>
  <c r="I33" i="10"/>
  <c r="J28" i="10"/>
  <c r="J33" i="10"/>
  <c r="G6" i="10"/>
  <c r="F22" i="9"/>
  <c r="F26" i="9"/>
  <c r="E22" i="9"/>
  <c r="E26" i="9"/>
  <c r="D22" i="9"/>
  <c r="D26" i="9"/>
  <c r="F21" i="9"/>
  <c r="F20" i="9"/>
  <c r="F25" i="9"/>
  <c r="E21" i="9"/>
  <c r="E20" i="9"/>
  <c r="E25" i="9"/>
  <c r="D21" i="9"/>
  <c r="D20" i="9"/>
  <c r="D25" i="9"/>
  <c r="F17" i="9"/>
  <c r="E17" i="9"/>
  <c r="D17" i="9"/>
  <c r="F14" i="9"/>
  <c r="E14" i="9"/>
  <c r="D14" i="9"/>
  <c r="F10" i="9"/>
  <c r="E10" i="9"/>
  <c r="D10" i="9"/>
  <c r="F6" i="9"/>
  <c r="E6" i="9"/>
  <c r="D6" i="9"/>
  <c r="G16" i="8"/>
  <c r="E16" i="8"/>
  <c r="D16" i="8"/>
  <c r="F16" i="8"/>
  <c r="B16" i="8"/>
  <c r="C16" i="8"/>
  <c r="D13" i="8"/>
  <c r="D12" i="8"/>
  <c r="D11" i="8"/>
  <c r="D10" i="8"/>
  <c r="D9" i="8"/>
  <c r="D8" i="8"/>
  <c r="D7" i="8"/>
  <c r="D6" i="8"/>
  <c r="J12" i="7"/>
  <c r="J11" i="7"/>
  <c r="J10" i="7"/>
  <c r="J9" i="7"/>
  <c r="J8" i="7"/>
  <c r="J7" i="7"/>
  <c r="J6" i="7"/>
  <c r="C55" i="4"/>
  <c r="N67" i="3"/>
  <c r="M66" i="3"/>
  <c r="N65" i="3"/>
</calcChain>
</file>

<file path=xl/sharedStrings.xml><?xml version="1.0" encoding="utf-8"?>
<sst xmlns="http://schemas.openxmlformats.org/spreadsheetml/2006/main" count="1082" uniqueCount="581">
  <si>
    <t>Key External Debt Indicators  (per cent)</t>
  </si>
  <si>
    <t>Year</t>
  </si>
  <si>
    <t>External Debt         (US$ million)</t>
  </si>
  <si>
    <t xml:space="preserve">Debt Service Ratio    </t>
  </si>
  <si>
    <t xml:space="preserve"> Ratio of Foreign Exchange Reserves to Total Debt     </t>
  </si>
  <si>
    <t xml:space="preserve">Ratio of Total External Debt to GDP       </t>
  </si>
  <si>
    <t xml:space="preserve">Ratio of Conces-sional Debt to Total Debt        </t>
  </si>
  <si>
    <t xml:space="preserve">Ratio of Short-term  Debt to Foreign Exchange Reserves </t>
  </si>
  <si>
    <t xml:space="preserve">Ratio of Short-term Debt to Total Debt    </t>
  </si>
  <si>
    <t>1990-91</t>
  </si>
  <si>
    <t>1991-92</t>
  </si>
  <si>
    <t>1992-93</t>
  </si>
  <si>
    <t>1993-94</t>
  </si>
  <si>
    <t>1994-95</t>
  </si>
  <si>
    <t>1995-96</t>
  </si>
  <si>
    <t>1996-97</t>
  </si>
  <si>
    <t>1997-98</t>
  </si>
  <si>
    <t>1998-99</t>
  </si>
  <si>
    <t>1999-00</t>
  </si>
  <si>
    <t>2000-01</t>
  </si>
  <si>
    <t>2001-02</t>
  </si>
  <si>
    <t>2002-03</t>
  </si>
  <si>
    <t>2003-04</t>
  </si>
  <si>
    <t>2004-05</t>
  </si>
  <si>
    <t xml:space="preserve">2005-06 </t>
  </si>
  <si>
    <t xml:space="preserve">2006-07 </t>
  </si>
  <si>
    <t xml:space="preserve">2007-08 </t>
  </si>
  <si>
    <t>2008-09</t>
  </si>
  <si>
    <t xml:space="preserve">2009-10 </t>
  </si>
  <si>
    <t>2010-11</t>
  </si>
  <si>
    <t>2011-12</t>
  </si>
  <si>
    <t xml:space="preserve"> 2012-13 </t>
  </si>
  <si>
    <t>2013-14</t>
  </si>
  <si>
    <t>2014-15</t>
  </si>
  <si>
    <t>2015-16</t>
  </si>
  <si>
    <t>2016-17</t>
  </si>
  <si>
    <t>2017-18 PR</t>
  </si>
  <si>
    <t xml:space="preserve">                 </t>
  </si>
  <si>
    <t>2018-19 P</t>
  </si>
  <si>
    <t xml:space="preserve"> India's  External  Debt Outstanding (Annual)</t>
  </si>
  <si>
    <t>(Rs. crore)</t>
  </si>
  <si>
    <t>Sl.No.</t>
  </si>
  <si>
    <t>Components of External Debt</t>
  </si>
  <si>
    <t>2018 PR</t>
  </si>
  <si>
    <t>2019 P</t>
  </si>
  <si>
    <t>I.</t>
  </si>
  <si>
    <t>MULTILATERAL</t>
  </si>
  <si>
    <t>A. Government  Borrowing</t>
  </si>
  <si>
    <t xml:space="preserve">    (i)   Concessional </t>
  </si>
  <si>
    <t xml:space="preserve">          a)    IDA</t>
  </si>
  <si>
    <t xml:space="preserve">          b)   Others</t>
  </si>
  <si>
    <t xml:space="preserve">    (ii)  Non-concessional</t>
  </si>
  <si>
    <t xml:space="preserve">          a)    IBRD</t>
  </si>
  <si>
    <t xml:space="preserve">B.  Non-Government Borrowing   </t>
  </si>
  <si>
    <t xml:space="preserve">    (ii)   Non-concessional</t>
  </si>
  <si>
    <t xml:space="preserve">           a)   Public Sector</t>
  </si>
  <si>
    <t xml:space="preserve">                 i)     IBRD</t>
  </si>
  <si>
    <t xml:space="preserve">                ii)    Others</t>
  </si>
  <si>
    <t xml:space="preserve">           b)   Financial Institutions</t>
  </si>
  <si>
    <t xml:space="preserve">           c)   Private  Sector</t>
  </si>
  <si>
    <t>II.</t>
  </si>
  <si>
    <t>BILATERAL</t>
  </si>
  <si>
    <t>A.Government borrowing</t>
  </si>
  <si>
    <t xml:space="preserve">   (ii)   Non-concessional</t>
  </si>
  <si>
    <t xml:space="preserve">B.Non-Government borrowing </t>
  </si>
  <si>
    <t xml:space="preserve">            a) Public Sector</t>
  </si>
  <si>
    <t xml:space="preserve">           b) Financial Institutions</t>
  </si>
  <si>
    <t xml:space="preserve">           c)  Private Sector</t>
  </si>
  <si>
    <t>III.</t>
  </si>
  <si>
    <t>IV.</t>
  </si>
  <si>
    <t>EXPORT CREDIT</t>
  </si>
  <si>
    <t>a) Buyers' credit</t>
  </si>
  <si>
    <t>b) Suppliers' credit</t>
  </si>
  <si>
    <t>c) Export credit component of   bilateral credit</t>
  </si>
  <si>
    <t xml:space="preserve">V.     </t>
  </si>
  <si>
    <t>COMMERCIAL BORROWINGS</t>
  </si>
  <si>
    <t>c) Loans/securitized borrowings etc., with multilateral/bilateral guarantee + IFC(W)</t>
  </si>
  <si>
    <t>VI.</t>
  </si>
  <si>
    <t>(Above one year maturity)</t>
  </si>
  <si>
    <t>VII.</t>
  </si>
  <si>
    <t>a) Defence</t>
  </si>
  <si>
    <t>b) Civilian</t>
  </si>
  <si>
    <t>VIII.</t>
  </si>
  <si>
    <t>TOTAL LONG TERM DEBT (I TO VII)</t>
  </si>
  <si>
    <t>IX.</t>
  </si>
  <si>
    <t>SHORT-TERM DEBT</t>
  </si>
  <si>
    <t xml:space="preserve">a) Trade-Related Credits </t>
  </si>
  <si>
    <t xml:space="preserve">     1)  Above 6 Months</t>
  </si>
  <si>
    <t xml:space="preserve">     2)  Upto 6  Months</t>
  </si>
  <si>
    <t xml:space="preserve">b) FII Investment in Govt. Treasury Bills and other instruments </t>
  </si>
  <si>
    <t>c) Investment in Treasury Bills by foreign central banks and other international institutions etc.</t>
  </si>
  <si>
    <t>d) External Debt Liabilities of:</t>
  </si>
  <si>
    <t xml:space="preserve">   1) Central Bank</t>
  </si>
  <si>
    <t xml:space="preserve">   2) Commercial banks</t>
  </si>
  <si>
    <t>X.</t>
  </si>
  <si>
    <t>GRAND TOTAL (VIII+IX )</t>
  </si>
  <si>
    <t>Source: Ministry of Finance (Department of Economic Affairs), Ministry of Defence, Reserve Bank of India, Securities &amp; Exchange Board of India .</t>
  </si>
  <si>
    <t>PR: Partially Revised; P: Provisional.</t>
  </si>
  <si>
    <t xml:space="preserve">IFC(W): International Finance Corporation, Washington D.C.  </t>
  </si>
  <si>
    <t>FII: Foreign Institutional Investors</t>
  </si>
  <si>
    <t>a</t>
  </si>
  <si>
    <t>Relates to SDR allocations from March 2004 onwards.</t>
  </si>
  <si>
    <t>b</t>
  </si>
  <si>
    <t>Includes Financial Lease since 1996.</t>
  </si>
  <si>
    <t>c</t>
  </si>
  <si>
    <t xml:space="preserve">Also includes India Development Bonds (IDBs), Resurgent India Bonds (RIBs), India Millennium Deposits (IMDs), Foreign Currency Convertible Bonds (FCCBs) and net investment  by 100% FII debt funds and securitized borrowings of commercial banks. FCCB debt has been  adjusted since end-March, 1998 after netting out conversion into equity and redemptions.  </t>
  </si>
  <si>
    <t>d</t>
  </si>
  <si>
    <t>Figures include accrued interest.</t>
  </si>
  <si>
    <t>e</t>
  </si>
  <si>
    <t>Rupee denominated debt owed to Russia and payable  through exports.</t>
  </si>
  <si>
    <t>Note:</t>
  </si>
  <si>
    <t>NRO Deposits are included under NRI Deposits from the quarter ended June 2005. Supplier’s Credits upto 180 days and FII investment in short-term debt instruments are included under short-term debt from the quarter ended March 2005. Vostro balances / Nostro overdrafts of commercial banks, balances of foreign central banks/international institutions with RBI and investment in T-bills/securities by foreign central banks/ international institutions have been included in external debt from the quarter ended March 2007.</t>
  </si>
  <si>
    <t>India's  External  Debt Outstanding (Annual)</t>
  </si>
  <si>
    <t>(US$ million)</t>
  </si>
  <si>
    <t>Sl. No.</t>
  </si>
  <si>
    <t>2018PR</t>
  </si>
  <si>
    <t>2019P</t>
  </si>
  <si>
    <t>TOTAL LONG TERM DEBT  (I TO VII)</t>
  </si>
  <si>
    <t>GRAND TOTAL     (VIII+IX)</t>
  </si>
  <si>
    <t>Memo Items :</t>
  </si>
  <si>
    <t>Concessional Debt to total external debt (per cent)</t>
  </si>
  <si>
    <t>Short-term debt</t>
  </si>
  <si>
    <t>Short-term debt to total external debt (per cent)</t>
  </si>
  <si>
    <t>Source: Ministry of Finance (Department of Economic Affairs), Ministry of Defence, Reserve Bank of India, Securities &amp; Exchange Board of India.</t>
  </si>
  <si>
    <t>PR: Partially Revised; P : Provisional.</t>
  </si>
  <si>
    <t>f</t>
  </si>
  <si>
    <t xml:space="preserve">The definition  of concessional debt here includes 'concessional' categoreis under multilateral and bilateral debt and rupee debt under item VII. </t>
  </si>
  <si>
    <t>India's  External  Debt Outstanding (Quarterly)</t>
  </si>
  <si>
    <t xml:space="preserve">Mar. 2017 </t>
  </si>
  <si>
    <t>Jun. 2017</t>
  </si>
  <si>
    <t xml:space="preserve"> Sep. 2017</t>
  </si>
  <si>
    <t>Dec. 2017</t>
  </si>
  <si>
    <t>Mar. 2018 PR</t>
  </si>
  <si>
    <t>Jun. 2018 PR</t>
  </si>
  <si>
    <t>Sep. 2018 PR</t>
  </si>
  <si>
    <t>Dec. 2018 PR</t>
  </si>
  <si>
    <t>Mar. 2019 P</t>
  </si>
  <si>
    <t xml:space="preserve">   (ii)  Non-concessional</t>
  </si>
  <si>
    <t>a)  NR(E) RA</t>
  </si>
  <si>
    <t>b) FCNR (B)</t>
  </si>
  <si>
    <t>c) NRO Deposits</t>
  </si>
  <si>
    <t xml:space="preserve">a) Trade - Related Credits </t>
  </si>
  <si>
    <t>1) 6 Months and above/upto 1 year</t>
  </si>
  <si>
    <t>2) Up to 6 months</t>
  </si>
  <si>
    <t>c)  Investment in Treasury Bills by foreign central banks and international institutions etc.</t>
  </si>
  <si>
    <t xml:space="preserve">     1)  Central Bank </t>
  </si>
  <si>
    <t xml:space="preserve">     2)  Commercial banks</t>
  </si>
  <si>
    <t>GRAND TOTAL  ( VIII+IX )</t>
  </si>
  <si>
    <t>Also includes India Development Bonds (IDBs), Resurgent India Bonds (RIBs), India Millennium Deposits (IMDs),</t>
  </si>
  <si>
    <t>Foreign Currency Convertible Bonds (FCCBs) and net investment  by 100% FII debt funds and securitized borrowings of commercial banks</t>
  </si>
  <si>
    <t xml:space="preserve">FCCB debt has been  adjusted since end-March, 1998 after netting out conversion into equity and redemptions.  </t>
  </si>
  <si>
    <t>NRO Deposits are included under NRI Deposits from the quarter ended June 2005. Supplier’s Credits upto 180 days and FII investment in short-term debt instruments are included under short-term debt from the quarter ended March 2005. Vostro balances / Nostro overdrafts of commercial banks, balances of foreign central banks/international institutions with RBI and investment in T-bills/ securities by foreign central banks/ international institutions have been included in external debt from the quarter ended March 2007.</t>
  </si>
  <si>
    <t xml:space="preserve">S.No. </t>
  </si>
  <si>
    <t xml:space="preserve">I. </t>
  </si>
  <si>
    <t xml:space="preserve">B. Non-Government Borrowing   </t>
  </si>
  <si>
    <t xml:space="preserve">III. </t>
  </si>
  <si>
    <t>c) Export credit component of bilateral credit</t>
  </si>
  <si>
    <t>V.</t>
  </si>
  <si>
    <t>GRAND TOTAL (VIII+IX)</t>
  </si>
  <si>
    <t>PR: Partially Revised;  P: Provisional.</t>
  </si>
  <si>
    <t>Sl.</t>
  </si>
  <si>
    <t>External Debt on Govt. Account under External Assistance (A+B)</t>
  </si>
  <si>
    <t xml:space="preserve">Total Other Govt. External Debt  (C+D) </t>
  </si>
  <si>
    <t>I</t>
  </si>
  <si>
    <t>C.</t>
  </si>
  <si>
    <t>Other Govt. External Debt  (Long term)</t>
  </si>
  <si>
    <t>D.</t>
  </si>
  <si>
    <t>Other Govt. External Debt  (Short-term)</t>
  </si>
  <si>
    <t>A</t>
  </si>
  <si>
    <t>Total Sovereign External Debt  (I+II)</t>
  </si>
  <si>
    <t>IMF</t>
  </si>
  <si>
    <t>B</t>
  </si>
  <si>
    <t>II</t>
  </si>
  <si>
    <t>III</t>
  </si>
  <si>
    <t>Currency</t>
  </si>
  <si>
    <t>SDR</t>
  </si>
  <si>
    <t>Annexure-IX</t>
  </si>
  <si>
    <t xml:space="preserve">Currency Composition of  External Debt  (Per cent) </t>
  </si>
  <si>
    <t>at end-March</t>
  </si>
  <si>
    <t>2017 PR</t>
  </si>
  <si>
    <t>US Dollar</t>
  </si>
  <si>
    <t>Indian Rupee</t>
  </si>
  <si>
    <t>Japanese  Yen</t>
  </si>
  <si>
    <t>Euro</t>
  </si>
  <si>
    <t>Pound Sterling</t>
  </si>
  <si>
    <t>Others</t>
  </si>
  <si>
    <t>Total (1 to 7)</t>
  </si>
  <si>
    <t>Source: Based on data from RBI, CAAA, SEBI and Ministry of Defence</t>
  </si>
  <si>
    <t>Annex - X</t>
  </si>
  <si>
    <t>Short-term debt by residual maturity</t>
  </si>
  <si>
    <t>Year (End-March)</t>
  </si>
  <si>
    <t>Short-term debt (Original Maturity)</t>
  </si>
  <si>
    <t>Long-term debt repayment obligations maturing in one year</t>
  </si>
  <si>
    <t>Post facto Short-term debt Residual Maturity (2+3)</t>
  </si>
  <si>
    <t>Ratio of residual short-term debt to total debt (per cent)</t>
  </si>
  <si>
    <t>Ratio of residual short-term debt to Foreign Currency Assets (per cent)</t>
  </si>
  <si>
    <t>Ratio of residual short-term debt to Foreign Exchange Reserves (per cent)</t>
  </si>
  <si>
    <t>2017PR</t>
  </si>
  <si>
    <t>Source: RBI</t>
  </si>
  <si>
    <t>Annex - XI</t>
  </si>
  <si>
    <t>India's External Debt Service Payments-Source-wise</t>
  </si>
  <si>
    <t>(US$  million)</t>
  </si>
  <si>
    <t>Source</t>
  </si>
  <si>
    <t>Component</t>
  </si>
  <si>
    <t xml:space="preserve">2006-07  </t>
  </si>
  <si>
    <t xml:space="preserve">2008-09 </t>
  </si>
  <si>
    <t>2009-10</t>
  </si>
  <si>
    <t xml:space="preserve">2012-13 </t>
  </si>
  <si>
    <t xml:space="preserve">2013-14 </t>
  </si>
  <si>
    <t xml:space="preserve">2014-15 </t>
  </si>
  <si>
    <t>2016-17 R</t>
  </si>
  <si>
    <t>Repayments</t>
  </si>
  <si>
    <t xml:space="preserve">Interest </t>
  </si>
  <si>
    <t>External Commercial Borrowings</t>
  </si>
  <si>
    <t>NRI  Deposits</t>
  </si>
  <si>
    <t>Rupee Debt Service</t>
  </si>
  <si>
    <t>Total Debt Service</t>
  </si>
  <si>
    <t>Memo Items:</t>
  </si>
  <si>
    <t>Current Receipts</t>
  </si>
  <si>
    <t>Debt Service Ratio (%)</t>
  </si>
  <si>
    <t>Interest to Current Receipts Ratio (%)</t>
  </si>
  <si>
    <t>Source: Reserve Bank of India.</t>
  </si>
  <si>
    <t xml:space="preserve">R: Revised. PR: Partially Revised. P: Provisional. </t>
  </si>
  <si>
    <t>a: Inclusive of non-government account figures supplied by the Office of Controller of Aid Accounts &amp; Audit, DEA, Ministry of Finance.</t>
  </si>
  <si>
    <t>Annex -  XII</t>
  </si>
  <si>
    <t>India's External Debt Service Payments by Creditor Categories</t>
  </si>
  <si>
    <t>Creditor Category</t>
  </si>
  <si>
    <t xml:space="preserve">2011-12 </t>
  </si>
  <si>
    <t>2012-13</t>
  </si>
  <si>
    <t>2016-17PR</t>
  </si>
  <si>
    <t>2017-18PR</t>
  </si>
  <si>
    <t>Multilateral :</t>
  </si>
  <si>
    <t>Principal</t>
  </si>
  <si>
    <t>Interest</t>
  </si>
  <si>
    <t>Bilateral :</t>
  </si>
  <si>
    <t>Export Credit :</t>
  </si>
  <si>
    <t>Commercial  Borrowings:</t>
  </si>
  <si>
    <t>NRI Deposits :</t>
  </si>
  <si>
    <t>Rupee Debt :</t>
  </si>
  <si>
    <t>Total Debt Service:</t>
  </si>
  <si>
    <t>Memo items:</t>
  </si>
  <si>
    <t>Current  Receipts</t>
  </si>
  <si>
    <t>1)  This corresponds to the creditor-wise debt outstanding ie. major heads of debt outstanding as per Annex 3 &amp; 4 (Annual).</t>
  </si>
  <si>
    <t>2)  Figures for debt service and interest payments is calculated on cash payment basis except for Non-Resident Indian Deposits</t>
  </si>
  <si>
    <t>for which accrual method is used. The estimates may, therefore, differ from BOP data compilation methodology.</t>
  </si>
  <si>
    <t>a:</t>
  </si>
  <si>
    <t xml:space="preserve">Interest payments on NRI Deposits include both long term and short term external debt component of NRI Deposits. </t>
  </si>
  <si>
    <t>Annex - XIII</t>
  </si>
  <si>
    <t>International Comparison of Top Twenty Developing Debtor Countries, 2017</t>
  </si>
  <si>
    <t>Country</t>
  </si>
  <si>
    <t>Total external debt 
(US$ million)</t>
  </si>
  <si>
    <t>Present value of debt 
(US$ million)</t>
  </si>
  <si>
    <t>Ratio of total external debt to  exports of goods and  service 
(%)</t>
  </si>
  <si>
    <t>Ratio of present value of debt to exports of goods  and service
(%)</t>
  </si>
  <si>
    <t>Ratio of total external debt  to GNI
(%)</t>
  </si>
  <si>
    <t>Ratio of present value of debt to GNI (%)</t>
  </si>
  <si>
    <t>Short-term debt 
(US$ Mn.)</t>
  </si>
  <si>
    <t>Ratio of foreign exchange reserves/ total debt (%)</t>
  </si>
  <si>
    <t>Ratio of short term debt to total debt
(%)</t>
  </si>
  <si>
    <t>Short term debt to Foreign Exchange Reserves
(%)</t>
  </si>
  <si>
    <t>China</t>
  </si>
  <si>
    <t>Brazil</t>
  </si>
  <si>
    <t>India</t>
  </si>
  <si>
    <t>Russian Federation</t>
  </si>
  <si>
    <t>Mexico</t>
  </si>
  <si>
    <t>Turkey</t>
  </si>
  <si>
    <t>Indonesia</t>
  </si>
  <si>
    <t>South Africa</t>
  </si>
  <si>
    <t>Kazakhstan</t>
  </si>
  <si>
    <t>Thailand</t>
  </si>
  <si>
    <t>Colombia</t>
  </si>
  <si>
    <t>Ukraine</t>
  </si>
  <si>
    <t>Romania</t>
  </si>
  <si>
    <t>Vietnam</t>
  </si>
  <si>
    <t>Pakistan</t>
  </si>
  <si>
    <t>Egypt</t>
  </si>
  <si>
    <t>Philippines</t>
  </si>
  <si>
    <t>Peru</t>
  </si>
  <si>
    <t>Source: International Debt Statistics, 2019 World Bank.</t>
  </si>
  <si>
    <t>Annex  -  XIV</t>
  </si>
  <si>
    <t xml:space="preserve">Gross External Debt Position of Top Twenty Developing Countries </t>
  </si>
  <si>
    <t xml:space="preserve">           </t>
  </si>
  <si>
    <t>2018 Q1 (End-March 2018)</t>
  </si>
  <si>
    <t>Ratio of Short-Term Debt to Total Debt (4/5) (%)</t>
  </si>
  <si>
    <t>2017 Q4 (End-December 2017)</t>
  </si>
  <si>
    <t>Ratio of Short-Term Debt to Total Debt (8/9) (%)</t>
  </si>
  <si>
    <t>Sl.  No.</t>
  </si>
  <si>
    <t>Countries</t>
  </si>
  <si>
    <t>Long-term</t>
  </si>
  <si>
    <t>Short-term</t>
  </si>
  <si>
    <t>Total</t>
  </si>
  <si>
    <t>Argentina</t>
  </si>
  <si>
    <t>Malaysia</t>
  </si>
  <si>
    <t>Chile</t>
  </si>
  <si>
    <t>Hungary</t>
  </si>
  <si>
    <t>Malta</t>
  </si>
  <si>
    <t xml:space="preserve">External Debt Position of BRICS </t>
  </si>
  <si>
    <t>Source: Table 1 of the Quarterly External Debt Database.  The Quarterly External Debt Statistics (QEDS) data base has been jointly developed by the World Bank and the International Monetary Fund.</t>
  </si>
  <si>
    <t>Annex - XV</t>
  </si>
  <si>
    <t>External Debt Position of Top 20 debtor countries in the World</t>
  </si>
  <si>
    <t>2018 Q1 (End-March)</t>
  </si>
  <si>
    <t>2017 Q4 (End-December)</t>
  </si>
  <si>
    <t>S.No.</t>
  </si>
  <si>
    <t>Long term</t>
  </si>
  <si>
    <t>Short term</t>
  </si>
  <si>
    <t>United States</t>
  </si>
  <si>
    <t>United Kingdom</t>
  </si>
  <si>
    <t>France</t>
  </si>
  <si>
    <t>Germany</t>
  </si>
  <si>
    <t>Japan</t>
  </si>
  <si>
    <t>Netherlands</t>
  </si>
  <si>
    <t>Luxembourg</t>
  </si>
  <si>
    <t>Italy</t>
  </si>
  <si>
    <t>Spain</t>
  </si>
  <si>
    <t>Ireland</t>
  </si>
  <si>
    <t>Canada</t>
  </si>
  <si>
    <t>Switzerland</t>
  </si>
  <si>
    <t>Hong Kong SAR, China</t>
  </si>
  <si>
    <t>Australia</t>
  </si>
  <si>
    <t>Singapore</t>
  </si>
  <si>
    <t>Belgium</t>
  </si>
  <si>
    <t>Sweden</t>
  </si>
  <si>
    <t>Austria</t>
  </si>
  <si>
    <t>Source: QEDS Data, World Bank</t>
  </si>
  <si>
    <t>Annex - XVI</t>
  </si>
  <si>
    <t xml:space="preserve">Creditor-wise Sovereign External Debt                                       </t>
  </si>
  <si>
    <t xml:space="preserve">Sl. No. </t>
  </si>
  <si>
    <t xml:space="preserve">             Category</t>
  </si>
  <si>
    <t>(end-March)</t>
  </si>
  <si>
    <t>A.</t>
  </si>
  <si>
    <t>Multilateral  (1 to 5)</t>
  </si>
  <si>
    <t>IDA</t>
  </si>
  <si>
    <t>IBRD</t>
  </si>
  <si>
    <t>ADB</t>
  </si>
  <si>
    <t>IFAD</t>
  </si>
  <si>
    <t>B.</t>
  </si>
  <si>
    <t>Bilateral  (6 to 11)</t>
  </si>
  <si>
    <t>Total Other Govt. External Debt [C+D]</t>
  </si>
  <si>
    <t>Other Govt. External Debt (Long-term)</t>
  </si>
  <si>
    <t>Other Govt. External Debt (Short-term)</t>
  </si>
  <si>
    <t>Total Government External Debt (I+II)</t>
  </si>
  <si>
    <t xml:space="preserve">Total External Debt </t>
  </si>
  <si>
    <t>a)</t>
  </si>
  <si>
    <t>Total Government External Debt to GDP (%)</t>
  </si>
  <si>
    <t>b)</t>
  </si>
  <si>
    <t>Total External Assistance  (Government Account) to GDP (%)</t>
  </si>
  <si>
    <t>Source: Based on data received from RBI, SEBI, CAAA and Ministry of Defence.</t>
  </si>
  <si>
    <t>Creditor-wise Sovereign External Debt</t>
  </si>
  <si>
    <t xml:space="preserve">                             Category</t>
  </si>
  <si>
    <t>At end-March </t>
  </si>
  <si>
    <t>Multilateral (1 to 5)</t>
  </si>
  <si>
    <r>
      <t> </t>
    </r>
    <r>
      <rPr>
        <i/>
        <sz val="9"/>
        <color rgb="FF000000"/>
        <rFont val="Times New Roman"/>
        <family val="1"/>
      </rPr>
      <t xml:space="preserve">Multilateral Credit as percent of  Govt. Account debt </t>
    </r>
  </si>
  <si>
    <t xml:space="preserve"> 1.  IDA</t>
  </si>
  <si>
    <t xml:space="preserve"> 2.  IBRD</t>
  </si>
  <si>
    <t xml:space="preserve"> 3.  ADB</t>
  </si>
  <si>
    <t xml:space="preserve"> 4.  IFAD</t>
  </si>
  <si>
    <t xml:space="preserve"> 5.  Others</t>
  </si>
  <si>
    <r>
      <rPr>
        <sz val="9"/>
        <rFont val="Times New Roman"/>
        <family val="1"/>
      </rPr>
      <t xml:space="preserve">Bilateral (6 to 12) </t>
    </r>
    <r>
      <rPr>
        <vertAlign val="superscript"/>
        <sz val="9"/>
        <rFont val="Times New Roman"/>
        <family val="1"/>
      </rPr>
      <t>a</t>
    </r>
  </si>
  <si>
    <t> Bilateral Credit as percent of  Govt. Account debt</t>
  </si>
  <si>
    <t xml:space="preserve"> 6.  Japan</t>
  </si>
  <si>
    <t xml:space="preserve"> 7.  Germany</t>
  </si>
  <si>
    <t xml:space="preserve"> 8.  United States</t>
  </si>
  <si>
    <t xml:space="preserve"> 9.  France</t>
  </si>
  <si>
    <t>11. Russian Federation</t>
  </si>
  <si>
    <t>12. Others</t>
  </si>
  <si>
    <t>Source: Based on the data from RBI, CAAA, SEBI and Ministry of Defence</t>
  </si>
  <si>
    <r>
      <t>Note</t>
    </r>
    <r>
      <rPr>
        <sz val="9"/>
        <color rgb="FF000000"/>
        <rFont val="Times New Roman"/>
        <family val="1"/>
      </rPr>
      <t>: Figures in parentheses indicate per cent of external debt on Government Account under external assistance.</t>
    </r>
  </si>
  <si>
    <t xml:space="preserve">a: Includes civilian component of rupee debt. </t>
  </si>
  <si>
    <t>Source: Based on data from CAAA, RBI, SEBI and Ministry of Defence</t>
  </si>
  <si>
    <t>Annex - XVIII</t>
  </si>
  <si>
    <t xml:space="preserve">Currency Composition of Sovereign External Debt </t>
  </si>
  <si>
    <t>(per cent)</t>
  </si>
  <si>
    <t>US dollar</t>
  </si>
  <si>
    <t>Indian rupee</t>
  </si>
  <si>
    <t>Japanese  yen</t>
  </si>
  <si>
    <t>Pound sterling</t>
  </si>
  <si>
    <t>Source: Based on data received from RBI, CAAA, SEBI and Ministry of Defence.</t>
  </si>
  <si>
    <r>
      <t xml:space="preserve">                         </t>
    </r>
    <r>
      <rPr>
        <b/>
        <sz val="11"/>
        <color rgb="FF000000"/>
        <rFont val="Times New Roman"/>
        <family val="1"/>
      </rPr>
      <t xml:space="preserve"> Sovereign  External Debt Service Payments</t>
    </r>
    <r>
      <rPr>
        <sz val="11"/>
        <color rgb="FF000000"/>
        <rFont val="Times New Roman"/>
        <family val="1"/>
      </rPr>
      <t xml:space="preserve">         </t>
    </r>
  </si>
  <si>
    <t xml:space="preserve">(US$ million)     </t>
  </si>
  <si>
    <t>Debt Service Payments</t>
  </si>
  <si>
    <t>(end -March)</t>
  </si>
  <si>
    <t xml:space="preserve">2015-16 </t>
  </si>
  <si>
    <t xml:space="preserve">2016-17 </t>
  </si>
  <si>
    <t>2017-18</t>
  </si>
  <si>
    <t>Debt Service Payments under Government Account (A+B)</t>
  </si>
  <si>
    <t>Multilateral (i + ii)</t>
  </si>
  <si>
    <t>i.   Principal</t>
  </si>
  <si>
    <r>
      <t>ii.  Interest</t>
    </r>
    <r>
      <rPr>
        <vertAlign val="superscript"/>
        <sz val="10"/>
        <color rgb="FF000000"/>
        <rFont val="Times New Roman"/>
        <family val="1"/>
      </rPr>
      <t>a</t>
    </r>
  </si>
  <si>
    <t>Bilateral (iii +iv)</t>
  </si>
  <si>
    <t>iii. Principal</t>
  </si>
  <si>
    <t>iv. Interest</t>
  </si>
  <si>
    <t>Other Government  Debt Service Payments (v + vi)</t>
  </si>
  <si>
    <t>v. Principal</t>
  </si>
  <si>
    <t>vi. Interest</t>
  </si>
  <si>
    <t>Total Government External Debt Service Payments (I+II)</t>
  </si>
  <si>
    <r>
      <t>Note</t>
    </r>
    <r>
      <rPr>
        <sz val="10"/>
        <color rgb="FF000000"/>
        <rFont val="Times New Roman"/>
        <family val="1"/>
      </rPr>
      <t xml:space="preserve">:  </t>
    </r>
    <r>
      <rPr>
        <i/>
        <sz val="10"/>
        <color rgb="FF000000"/>
        <rFont val="Times New Roman"/>
        <family val="1"/>
      </rPr>
      <t>Debt service payments on account of FII investment in Government securities are not included.</t>
    </r>
    <r>
      <rPr>
        <sz val="10"/>
        <color rgb="FF000000"/>
        <rFont val="Times New Roman"/>
        <family val="1"/>
      </rPr>
      <t xml:space="preserve">  </t>
    </r>
  </si>
  <si>
    <t>Annex - XXI</t>
  </si>
  <si>
    <t xml:space="preserve">Creditor-wise External Debt Service Payments on Government Account </t>
  </si>
  <si>
    <t xml:space="preserve">Principal </t>
  </si>
  <si>
    <t>AIIB</t>
  </si>
  <si>
    <t>EEC (SAC)</t>
  </si>
  <si>
    <t>EIB</t>
  </si>
  <si>
    <t>NDB</t>
  </si>
  <si>
    <t>OPEC</t>
  </si>
  <si>
    <t>USA</t>
  </si>
  <si>
    <t>Source: CAAA</t>
  </si>
  <si>
    <t>*Note: It may be noted that in year 2017-18, three (3) multilateral agencies i.e. European Investment Bank (EIB), New Development Bank (NDB) (with US$0.33 million Interest on Government Account) and Asian Infrastructure Investment Bank (AIIB) (with US$0.98 Interest on Government Account)  were newly added in the creditor list.</t>
  </si>
  <si>
    <t xml:space="preserve">Creditor-wise  projections of External Debt Service Payments under Government Account  </t>
  </si>
  <si>
    <t xml:space="preserve">(US$ million)  </t>
  </si>
  <si>
    <t>Components</t>
  </si>
  <si>
    <t>2019 -20</t>
  </si>
  <si>
    <t>2020 -21</t>
  </si>
  <si>
    <t>2021-22</t>
  </si>
  <si>
    <t>2022-23</t>
  </si>
  <si>
    <t>2023-24</t>
  </si>
  <si>
    <t>2024-25</t>
  </si>
  <si>
    <t>2025-26</t>
  </si>
  <si>
    <t>2026-27</t>
  </si>
  <si>
    <t xml:space="preserve">Multilateral </t>
  </si>
  <si>
    <t>Bilateral</t>
  </si>
  <si>
    <t>c)</t>
  </si>
  <si>
    <t>d)</t>
  </si>
  <si>
    <t>e)</t>
  </si>
  <si>
    <t>Total Principal (a+c)</t>
  </si>
  <si>
    <t>f)</t>
  </si>
  <si>
    <t>Total Interest (b+d)</t>
  </si>
  <si>
    <t>Total Debt Service Payments  (I+II)</t>
  </si>
  <si>
    <r>
      <t>Note</t>
    </r>
    <r>
      <rPr>
        <sz val="9"/>
        <color rgb="FF000000"/>
        <rFont val="Times New Roman"/>
        <family val="1"/>
      </rPr>
      <t xml:space="preserve">: The projections are based on debt outstanding as at end-March 2019 on Government Account for multilateral and bilateral credit under External Assistance. </t>
    </r>
  </si>
  <si>
    <t xml:space="preserve">The projections do not include debt service arising out of Committed Undisbursed Balance (CUB) and fresh borrowings. It excludes debt servicing on account of Defence debt, FII investment in Government securities. </t>
  </si>
  <si>
    <t>Annex - XXIII</t>
  </si>
  <si>
    <r>
      <t xml:space="preserve">                                  External Commercial Borrowings</t>
    </r>
    <r>
      <rPr>
        <b/>
        <vertAlign val="superscript"/>
        <sz val="11"/>
        <color indexed="8"/>
        <rFont val="Times New Roman"/>
        <family val="1"/>
      </rPr>
      <t xml:space="preserve">a </t>
    </r>
  </si>
  <si>
    <r>
      <t xml:space="preserve"> </t>
    </r>
    <r>
      <rPr>
        <sz val="9"/>
        <color indexed="8"/>
        <rFont val="Times New Roman"/>
        <family val="1"/>
      </rPr>
      <t>(US$ million)</t>
    </r>
  </si>
  <si>
    <t xml:space="preserve">Year </t>
  </si>
  <si>
    <r>
      <t>Approvals</t>
    </r>
    <r>
      <rPr>
        <b/>
        <vertAlign val="superscript"/>
        <sz val="9"/>
        <color indexed="8"/>
        <rFont val="Times New Roman"/>
        <family val="1"/>
      </rPr>
      <t>b</t>
    </r>
  </si>
  <si>
    <r>
      <t>Gross Disbursement</t>
    </r>
    <r>
      <rPr>
        <b/>
        <vertAlign val="superscript"/>
        <sz val="9"/>
        <color indexed="8"/>
        <rFont val="Times New Roman"/>
        <family val="1"/>
      </rPr>
      <t>c</t>
    </r>
  </si>
  <si>
    <r>
      <t>Amortisation</t>
    </r>
    <r>
      <rPr>
        <b/>
        <vertAlign val="superscript"/>
        <sz val="9"/>
        <color indexed="8"/>
        <rFont val="Times New Roman"/>
        <family val="1"/>
      </rPr>
      <t>c</t>
    </r>
  </si>
  <si>
    <r>
      <t>Interest</t>
    </r>
    <r>
      <rPr>
        <b/>
        <vertAlign val="superscript"/>
        <sz val="9"/>
        <color indexed="8"/>
        <rFont val="Times New Roman"/>
        <family val="1"/>
      </rPr>
      <t>c</t>
    </r>
  </si>
  <si>
    <r>
      <t xml:space="preserve"> Total Debt Service</t>
    </r>
    <r>
      <rPr>
        <b/>
        <vertAlign val="superscript"/>
        <sz val="9"/>
        <color indexed="8"/>
        <rFont val="Times New Roman"/>
        <family val="1"/>
      </rPr>
      <t>c</t>
    </r>
    <r>
      <rPr>
        <b/>
        <sz val="9"/>
        <color indexed="8"/>
        <rFont val="Times New Roman"/>
        <family val="1"/>
      </rPr>
      <t xml:space="preserve"> </t>
    </r>
  </si>
  <si>
    <r>
      <t>Debt Outstanding</t>
    </r>
    <r>
      <rPr>
        <b/>
        <vertAlign val="superscript"/>
        <sz val="9"/>
        <color indexed="8"/>
        <rFont val="Times New Roman"/>
        <family val="1"/>
      </rPr>
      <t>c</t>
    </r>
  </si>
  <si>
    <t xml:space="preserve">2001-02 </t>
  </si>
  <si>
    <t xml:space="preserve">2004-05 </t>
  </si>
  <si>
    <t xml:space="preserve">PR: Partially Revised; QE: Quick Estimates. </t>
  </si>
  <si>
    <r>
      <t>a</t>
    </r>
    <r>
      <rPr>
        <sz val="9"/>
        <color indexed="8"/>
        <rFont val="Times New Roman"/>
        <family val="1"/>
      </rPr>
      <t xml:space="preserve">: The definition of commercial borrowing  includes loans from commercial banks, other commercial  financial  institutions, money raised through issue of securitised instruments like Bonds(including  India Development Bonds (IDBs) and Resurgent India Bonds (RIBs), Floating Rate Notes (FRN), etc. It also includes borrowings through Buyers' credit &amp; Supplier credit mechanism, of concerned countries, International Finance Corporation, Washington [IFC(W)], Nordic Investment Bank and private sector borrowings from Asian Development Bank (ADB).   </t>
    </r>
  </si>
  <si>
    <r>
      <t>b</t>
    </r>
    <r>
      <rPr>
        <b/>
        <sz val="9"/>
        <color indexed="8"/>
        <rFont val="Times New Roman"/>
        <family val="1"/>
      </rPr>
      <t>:</t>
    </r>
    <r>
      <rPr>
        <sz val="9"/>
        <color indexed="8"/>
        <rFont val="Times New Roman"/>
        <family val="1"/>
      </rPr>
      <t xml:space="preserve"> Based on date of agreement of the loan which may differ from the date of granting the loan registration number by the RBI.  Ceiling on ECB approvals is fixed on the basis of the latter, which may either be after or before the date of agreement of the loan.  Hence, there may be some difference between the amount shown under approvals in the table and the amount of ceiling fixed for a particular year.</t>
    </r>
  </si>
  <si>
    <r>
      <t>c</t>
    </r>
    <r>
      <rPr>
        <sz val="9"/>
        <color indexed="8"/>
        <rFont val="Times New Roman"/>
        <family val="1"/>
      </rPr>
      <t>: May show small variation as compared to other figures given elsewhere in this Report due to differences in classification.</t>
    </r>
  </si>
  <si>
    <r>
      <t>Note</t>
    </r>
    <r>
      <rPr>
        <sz val="9"/>
        <color indexed="8"/>
        <rFont val="Times New Roman"/>
        <family val="1"/>
      </rPr>
      <t>: Disbursements during 1998-99 and 2000-01 include RIBs (US$4.2 billion) and IMDs (US$5.5 billion), respectively. Debt service payments during 2003-04 and 2005-06 include redemption of RIBs {US$5.2 billion (principal US$ 4.2 billion and interest US$1 billion)} and IMDs {US$7.1 billion (principal US$5.5 billion and interest US$1.6 billion)}, respectively.</t>
    </r>
  </si>
  <si>
    <t>INSTRUMENTS</t>
  </si>
  <si>
    <t>Borrower</t>
  </si>
  <si>
    <t>Creditor</t>
  </si>
  <si>
    <t>Bonds &amp; Notes</t>
  </si>
  <si>
    <t>Loans</t>
  </si>
  <si>
    <t>Trade Credits</t>
  </si>
  <si>
    <t>Deposits</t>
  </si>
  <si>
    <t>Government:</t>
  </si>
  <si>
    <t>Multilateral</t>
  </si>
  <si>
    <t>Export Credit</t>
  </si>
  <si>
    <t>Commercial</t>
  </si>
  <si>
    <t>Rupee Debt</t>
  </si>
  <si>
    <t>Financial Sector:</t>
  </si>
  <si>
    <t>NRI Deposits</t>
  </si>
  <si>
    <t>Non-Financial Public Sector</t>
  </si>
  <si>
    <t>Rupee Dept</t>
  </si>
  <si>
    <t>IV</t>
  </si>
  <si>
    <t>Non-Financial Private Sector:</t>
  </si>
  <si>
    <t>V</t>
  </si>
  <si>
    <t>Note : The central bank, i.e., Reserve Bank of India has no external debt liability.</t>
  </si>
  <si>
    <t>Total Long-Term Debt:</t>
  </si>
  <si>
    <t>Non-Financial Private Sector</t>
  </si>
  <si>
    <t>Borrower Category</t>
  </si>
  <si>
    <t xml:space="preserve">per cent to total long-term debt </t>
  </si>
  <si>
    <t>Annex - VIII</t>
  </si>
  <si>
    <t xml:space="preserve"> (US$ million)</t>
  </si>
  <si>
    <t>IMF (SDR)</t>
  </si>
  <si>
    <t>Total Long Term External Debt: (I to IV)</t>
  </si>
  <si>
    <t>Annexure-VII</t>
  </si>
  <si>
    <t xml:space="preserve">External Debt by Borrower Classification  </t>
  </si>
  <si>
    <t xml:space="preserve">   Components</t>
  </si>
  <si>
    <t>end-March</t>
  </si>
  <si>
    <t>Government Debt (A+B)</t>
  </si>
  <si>
    <t>Long-term (1+2):</t>
  </si>
  <si>
    <t>Govt. Account</t>
  </si>
  <si>
    <t>Other Govt. Debt (Long term)</t>
  </si>
  <si>
    <t>Non-Government Debt (C+D)</t>
  </si>
  <si>
    <t>Of which long-term (1+2):</t>
  </si>
  <si>
    <t>Financial Sector*</t>
  </si>
  <si>
    <t>Non-Financial Sector</t>
  </si>
  <si>
    <t>of which</t>
  </si>
  <si>
    <t>Of which short-term</t>
  </si>
  <si>
    <t>Total External Debt (I+II)</t>
  </si>
  <si>
    <t>Share of Government debt  in total debt (per cent)</t>
  </si>
  <si>
    <t>Share of Non-Government debt in total debt (per cent)</t>
  </si>
  <si>
    <t>Source: Based on data from RBI, SEBI, CAAA and Ministry of Defence.</t>
  </si>
  <si>
    <t xml:space="preserve">*Financial sector represents borrowings by banks and financial institutions and also include long-term NRI Deposits. </t>
  </si>
  <si>
    <t>**Public sector debt represents borrowings of non- financial public sector enterprises.</t>
  </si>
  <si>
    <t>***Private sector debt represents borrowings of non- financial private sector enterprises.</t>
  </si>
  <si>
    <t>Central Government Guarantees on External Debt</t>
  </si>
  <si>
    <t>At end-March</t>
  </si>
  <si>
    <t>Sl. No.</t>
  </si>
  <si>
    <t xml:space="preserve">          Component </t>
  </si>
  <si>
    <t>Government  Debt</t>
  </si>
  <si>
    <t>Non-Government  Debt</t>
  </si>
  <si>
    <t>a. Financial Sector</t>
  </si>
  <si>
    <t>b. Public Sector</t>
  </si>
  <si>
    <t>c. Private Sector</t>
  </si>
  <si>
    <t>Total External Debt (1+2)</t>
  </si>
  <si>
    <t>Government and Government Guaranteed Debt (1+3)</t>
  </si>
  <si>
    <t>Govt. and Government Guaranteed Debt to Total External Debt (Per cent)</t>
  </si>
  <si>
    <t>Govt. Guaranteed Debt to Total External Debt (Per cent)</t>
  </si>
  <si>
    <t>Govt. Guaranteed to Total Non-Govt. Debt (Per cent)</t>
  </si>
  <si>
    <t>Source: Based on the data from RBI, CAAA, SEBI and Ministry of Defence.</t>
  </si>
  <si>
    <t>* Direct Credit guarantees on non-government external debt provided by the Central Government.</t>
  </si>
  <si>
    <t>2019QE</t>
  </si>
  <si>
    <t>Venezuela, RB</t>
  </si>
  <si>
    <t>Lebanon</t>
  </si>
  <si>
    <t>Instrument-wise Classification of External Debt Outstanding at End-March 2019</t>
  </si>
  <si>
    <t>2018-19P</t>
  </si>
  <si>
    <t>2018-19QE</t>
  </si>
  <si>
    <t>Annex- XXII</t>
  </si>
  <si>
    <t xml:space="preserve">P: Provisional </t>
  </si>
  <si>
    <t>Multilateral*  (1 to 9)</t>
  </si>
  <si>
    <t>Bilateral  (10 to 15)</t>
  </si>
  <si>
    <t>Annex - XX</t>
  </si>
  <si>
    <t xml:space="preserve"> QE: Quick Estimates.</t>
  </si>
  <si>
    <r>
      <t>of which</t>
    </r>
    <r>
      <rPr>
        <sz val="9"/>
        <color rgb="FF000000"/>
        <rFont val="Times New Roman"/>
        <family val="1"/>
      </rPr>
      <t xml:space="preserve"> with Government  Guaranteed*: </t>
    </r>
    <r>
      <rPr>
        <b/>
        <sz val="9"/>
        <color rgb="FF000000"/>
        <rFont val="Times New Roman"/>
        <family val="1"/>
      </rPr>
      <t>(a+b+c)</t>
    </r>
  </si>
  <si>
    <t>Annex - XIX</t>
  </si>
  <si>
    <t>vii. Total Principal (i+iii+v)</t>
  </si>
  <si>
    <t>viii. Total Interest  (ii+iv+vi)</t>
  </si>
  <si>
    <t>P: Provisional</t>
  </si>
  <si>
    <r>
      <t>a</t>
    </r>
    <r>
      <rPr>
        <sz val="10"/>
        <color rgb="FF000000"/>
        <rFont val="Times New Roman"/>
        <family val="1"/>
      </rPr>
      <t>Though IDA loans are interest-free, the service charges associated  with it are treated as ‘interest payments’.</t>
    </r>
  </si>
  <si>
    <t>PR: Partially revised; P: Provisional</t>
  </si>
  <si>
    <t>Annex - XVII</t>
  </si>
  <si>
    <t>US$ million</t>
  </si>
  <si>
    <t>PR: Partially Revised; P: Provisional</t>
  </si>
  <si>
    <r>
      <t>( Rs.</t>
    </r>
    <r>
      <rPr>
        <b/>
        <sz val="9"/>
        <rFont val="Rupee Foradian"/>
        <family val="2"/>
      </rPr>
      <t xml:space="preserve"> </t>
    </r>
    <r>
      <rPr>
        <b/>
        <sz val="9"/>
        <rFont val="Times New Roman"/>
        <family val="1"/>
      </rPr>
      <t>crore)</t>
    </r>
  </si>
  <si>
    <t>PR: Partially Revised;   P: Provisional</t>
  </si>
  <si>
    <t>Note: The order of the countries is the ranking of total external debt stock appearing in column no. 5.</t>
  </si>
  <si>
    <t>Note: The order of the countries is the ranking of total external debt stock appearing in column No.3</t>
  </si>
  <si>
    <t>PR: Partially Revised, P: Provisional</t>
  </si>
  <si>
    <r>
      <t>Interest</t>
    </r>
    <r>
      <rPr>
        <vertAlign val="superscript"/>
        <sz val="9"/>
        <rFont val="Times New Roman"/>
        <family val="1"/>
      </rPr>
      <t>a</t>
    </r>
  </si>
  <si>
    <r>
      <t>External Assistance</t>
    </r>
    <r>
      <rPr>
        <vertAlign val="superscript"/>
        <sz val="9"/>
        <rFont val="Times New Roman"/>
        <family val="1"/>
      </rPr>
      <t>a</t>
    </r>
  </si>
  <si>
    <r>
      <t>2018</t>
    </r>
    <r>
      <rPr>
        <b/>
        <sz val="9"/>
        <color theme="1"/>
        <rFont val="Times New Roman"/>
        <family val="1"/>
      </rPr>
      <t xml:space="preserve"> PR</t>
    </r>
  </si>
  <si>
    <t xml:space="preserve">PR: Partially Revised; P: Provisional </t>
  </si>
  <si>
    <r>
      <t>Commercial</t>
    </r>
    <r>
      <rPr>
        <vertAlign val="superscript"/>
        <sz val="9"/>
        <rFont val="Times New Roman"/>
        <family val="1"/>
      </rPr>
      <t>a</t>
    </r>
  </si>
  <si>
    <r>
      <t>Financial Sector</t>
    </r>
    <r>
      <rPr>
        <b/>
        <vertAlign val="superscript"/>
        <sz val="9"/>
        <rFont val="Times New Roman"/>
        <family val="1"/>
      </rPr>
      <t>b</t>
    </r>
    <r>
      <rPr>
        <b/>
        <sz val="9"/>
        <rFont val="Times New Roman"/>
        <family val="1"/>
      </rPr>
      <t>:</t>
    </r>
  </si>
  <si>
    <r>
      <rPr>
        <vertAlign val="superscript"/>
        <sz val="9"/>
        <rFont val="Times New Roman"/>
        <family val="1"/>
      </rPr>
      <t>a</t>
    </r>
    <r>
      <rPr>
        <sz val="9"/>
        <rFont val="Times New Roman"/>
        <family val="1"/>
      </rPr>
      <t>: Includes  investment by FII in Central Government domestic debt securities and treasury bills.</t>
    </r>
  </si>
  <si>
    <r>
      <rPr>
        <vertAlign val="superscript"/>
        <sz val="9"/>
        <rFont val="Times New Roman"/>
        <family val="1"/>
      </rPr>
      <t>b</t>
    </r>
    <r>
      <rPr>
        <sz val="9"/>
        <rFont val="Times New Roman"/>
        <family val="1"/>
      </rPr>
      <t>: Financial sector includes financial development institutions, commercial banks and non-banking financial companies</t>
    </r>
    <r>
      <rPr>
        <b/>
        <sz val="9"/>
        <rFont val="Times New Roman"/>
        <family val="1"/>
      </rPr>
      <t>.</t>
    </r>
  </si>
  <si>
    <r>
      <t>A</t>
    </r>
    <r>
      <rPr>
        <sz val="9"/>
        <color theme="1"/>
        <rFont val="Times New Roman"/>
        <family val="1"/>
      </rPr>
      <t>.</t>
    </r>
  </si>
  <si>
    <r>
      <t>Other Govt Debt</t>
    </r>
    <r>
      <rPr>
        <i/>
        <sz val="9"/>
        <color theme="1"/>
        <rFont val="Times New Roman"/>
        <family val="1"/>
      </rPr>
      <t xml:space="preserve"> </t>
    </r>
    <r>
      <rPr>
        <sz val="9"/>
        <color theme="1"/>
        <rFont val="Times New Roman"/>
        <family val="1"/>
      </rPr>
      <t>(Short-term)</t>
    </r>
  </si>
  <si>
    <r>
      <t xml:space="preserve">       a.  Public Sector</t>
    </r>
    <r>
      <rPr>
        <vertAlign val="superscript"/>
        <sz val="9"/>
        <color theme="1"/>
        <rFont val="Times New Roman"/>
        <family val="1"/>
      </rPr>
      <t>**</t>
    </r>
  </si>
  <si>
    <r>
      <t xml:space="preserve">       b.  Private Sector</t>
    </r>
    <r>
      <rPr>
        <vertAlign val="superscript"/>
        <sz val="9"/>
        <color theme="1"/>
        <rFont val="Times New Roman"/>
        <family val="1"/>
      </rPr>
      <t>***</t>
    </r>
  </si>
  <si>
    <r>
      <t>D</t>
    </r>
    <r>
      <rPr>
        <sz val="9"/>
        <color theme="1"/>
        <rFont val="Times New Roman"/>
        <family val="1"/>
      </rPr>
      <t>.</t>
    </r>
  </si>
  <si>
    <r>
      <t>IMF</t>
    </r>
    <r>
      <rPr>
        <b/>
        <vertAlign val="superscript"/>
        <sz val="9"/>
        <color theme="1"/>
        <rFont val="Times New Roman"/>
        <family val="1"/>
      </rPr>
      <t>a</t>
    </r>
  </si>
  <si>
    <r>
      <t xml:space="preserve">a) Commercial bank loans </t>
    </r>
    <r>
      <rPr>
        <vertAlign val="superscript"/>
        <sz val="9"/>
        <color theme="1"/>
        <rFont val="Times New Roman"/>
        <family val="1"/>
      </rPr>
      <t>b</t>
    </r>
  </si>
  <si>
    <r>
      <t xml:space="preserve">b) Securitized borrowings </t>
    </r>
    <r>
      <rPr>
        <vertAlign val="superscript"/>
        <sz val="9"/>
        <color theme="1"/>
        <rFont val="Times New Roman"/>
        <family val="1"/>
      </rPr>
      <t>c</t>
    </r>
  </si>
  <si>
    <r>
      <t>NRI DEPOSITS
(Above one year maturity)</t>
    </r>
    <r>
      <rPr>
        <b/>
        <vertAlign val="superscript"/>
        <sz val="9"/>
        <color theme="1"/>
        <rFont val="Times New Roman"/>
        <family val="1"/>
      </rPr>
      <t>d</t>
    </r>
  </si>
  <si>
    <r>
      <t>RUPEE DEBT</t>
    </r>
    <r>
      <rPr>
        <b/>
        <vertAlign val="superscript"/>
        <sz val="9"/>
        <color theme="1"/>
        <rFont val="Times New Roman"/>
        <family val="1"/>
      </rPr>
      <t>e</t>
    </r>
  </si>
  <si>
    <r>
      <t>Concessional Debt</t>
    </r>
    <r>
      <rPr>
        <vertAlign val="superscript"/>
        <sz val="9"/>
        <color theme="1"/>
        <rFont val="Times New Roman"/>
        <family val="1"/>
      </rPr>
      <t>f</t>
    </r>
  </si>
  <si>
    <t>Annex - VI</t>
  </si>
  <si>
    <r>
      <t>IMF</t>
    </r>
    <r>
      <rPr>
        <b/>
        <vertAlign val="superscript"/>
        <sz val="9"/>
        <rFont val="Times New Roman"/>
        <family val="1"/>
      </rPr>
      <t>a</t>
    </r>
  </si>
  <si>
    <r>
      <t>a) Commercial bank loans</t>
    </r>
    <r>
      <rPr>
        <vertAlign val="superscript"/>
        <sz val="9"/>
        <rFont val="Times New Roman"/>
        <family val="1"/>
      </rPr>
      <t>b</t>
    </r>
  </si>
  <si>
    <r>
      <t>b) Securitized borrowings</t>
    </r>
    <r>
      <rPr>
        <vertAlign val="superscript"/>
        <sz val="9"/>
        <rFont val="Times New Roman"/>
        <family val="1"/>
      </rPr>
      <t>c</t>
    </r>
  </si>
  <si>
    <r>
      <t>NRI DEPOSITS(Above one year maturity)</t>
    </r>
    <r>
      <rPr>
        <b/>
        <vertAlign val="superscript"/>
        <sz val="9"/>
        <rFont val="Times New Roman"/>
        <family val="1"/>
      </rPr>
      <t>d</t>
    </r>
  </si>
  <si>
    <r>
      <t>RUPEE DEBT</t>
    </r>
    <r>
      <rPr>
        <b/>
        <vertAlign val="superscript"/>
        <sz val="9"/>
        <rFont val="Times New Roman"/>
        <family val="1"/>
      </rPr>
      <t>e</t>
    </r>
  </si>
  <si>
    <t>Annex - V</t>
  </si>
  <si>
    <t>Annex - IV</t>
  </si>
  <si>
    <r>
      <t xml:space="preserve">a) Commercial bank loans </t>
    </r>
    <r>
      <rPr>
        <vertAlign val="superscript"/>
        <sz val="9"/>
        <rFont val="Times New Roman"/>
        <family val="1"/>
      </rPr>
      <t>b</t>
    </r>
  </si>
  <si>
    <r>
      <t xml:space="preserve">b) Securitized borrowings </t>
    </r>
    <r>
      <rPr>
        <vertAlign val="superscript"/>
        <sz val="9"/>
        <rFont val="Times New Roman"/>
        <family val="1"/>
      </rPr>
      <t>c</t>
    </r>
  </si>
  <si>
    <r>
      <t>NRI DEPOSITS</t>
    </r>
    <r>
      <rPr>
        <b/>
        <vertAlign val="superscript"/>
        <sz val="9"/>
        <rFont val="Times New Roman"/>
        <family val="1"/>
      </rPr>
      <t>d
(Above one year maturity)</t>
    </r>
  </si>
  <si>
    <r>
      <t>Concessional Debt</t>
    </r>
    <r>
      <rPr>
        <vertAlign val="superscript"/>
        <sz val="9"/>
        <rFont val="Times New Roman"/>
        <family val="1"/>
      </rPr>
      <t>f</t>
    </r>
  </si>
  <si>
    <r>
      <t>NRI DEPOSITS</t>
    </r>
    <r>
      <rPr>
        <b/>
        <vertAlign val="superscript"/>
        <sz val="9"/>
        <rFont val="Times New Roman"/>
        <family val="1"/>
      </rPr>
      <t>d</t>
    </r>
  </si>
  <si>
    <t>Annex - III</t>
  </si>
  <si>
    <r>
      <t>16.0</t>
    </r>
    <r>
      <rPr>
        <vertAlign val="superscript"/>
        <sz val="9"/>
        <rFont val="Times New Roman"/>
        <family val="1"/>
      </rPr>
      <t>a</t>
    </r>
  </si>
  <si>
    <r>
      <t>16.1</t>
    </r>
    <r>
      <rPr>
        <vertAlign val="superscript"/>
        <sz val="9"/>
        <rFont val="Times New Roman"/>
        <family val="1"/>
      </rPr>
      <t>b</t>
    </r>
  </si>
  <si>
    <r>
      <t xml:space="preserve">5.9 </t>
    </r>
    <r>
      <rPr>
        <vertAlign val="superscript"/>
        <sz val="9"/>
        <rFont val="Times New Roman"/>
        <family val="1"/>
      </rPr>
      <t>c</t>
    </r>
  </si>
  <si>
    <r>
      <t>10.1</t>
    </r>
    <r>
      <rPr>
        <vertAlign val="superscript"/>
        <sz val="9"/>
        <rFont val="Times New Roman"/>
        <family val="1"/>
      </rPr>
      <t>d</t>
    </r>
  </si>
  <si>
    <r>
      <rPr>
        <vertAlign val="superscript"/>
        <sz val="9"/>
        <color indexed="8"/>
        <rFont val="Times New Roman"/>
        <family val="1"/>
      </rPr>
      <t>a</t>
    </r>
    <r>
      <rPr>
        <sz val="9"/>
        <color indexed="8"/>
        <rFont val="Times New Roman"/>
        <family val="1"/>
      </rPr>
      <t xml:space="preserve"> Works out to 12.4 per cent, with the exclusion of pre-payment of US$ 3.4 billion.</t>
    </r>
  </si>
  <si>
    <r>
      <rPr>
        <vertAlign val="superscript"/>
        <sz val="9"/>
        <color indexed="8"/>
        <rFont val="Times New Roman"/>
        <family val="1"/>
      </rPr>
      <t>b</t>
    </r>
    <r>
      <rPr>
        <sz val="9"/>
        <color indexed="8"/>
        <rFont val="Times New Roman"/>
        <family val="1"/>
      </rPr>
      <t xml:space="preserve"> Works out to 8.2 per cent, with the exclusion of pre-payment of US$ 3.8 billion and redemption of Resurgent India Bonds (RIBs) of US$ 5.5 billion.</t>
    </r>
  </si>
  <si>
    <r>
      <rPr>
        <vertAlign val="superscript"/>
        <sz val="9"/>
        <color indexed="8"/>
        <rFont val="Times New Roman"/>
        <family val="1"/>
      </rPr>
      <t>c</t>
    </r>
    <r>
      <rPr>
        <sz val="9"/>
        <color indexed="8"/>
        <rFont val="Times New Roman"/>
        <family val="1"/>
      </rPr>
      <t xml:space="preserve"> Works out to 5.7 per cent, with the exclusion of pre-payment of US$ 381 million.</t>
    </r>
  </si>
  <si>
    <r>
      <rPr>
        <vertAlign val="superscript"/>
        <sz val="9"/>
        <color indexed="8"/>
        <rFont val="Times New Roman"/>
        <family val="1"/>
      </rPr>
      <t>d</t>
    </r>
    <r>
      <rPr>
        <sz val="9"/>
        <color indexed="8"/>
        <rFont val="Times New Roman"/>
        <family val="1"/>
      </rPr>
      <t xml:space="preserve"> Works out to 6.3 per cent, with the exclusion of India Millennium Deposits (IMDs) repayments of US$ 7.1 billion and pre-payment of US$ 23.5 million. </t>
    </r>
  </si>
  <si>
    <t>Annex - II</t>
  </si>
  <si>
    <t>PR: Partially  Revised;  P: Provisional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</si>
</sst>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64" formatCode="_(* #,##0.00_);_(* \(#,##0.00\);_(* &quot;-&quot;??_);_(@_)"/>
    <numFmt numFmtId="165" formatCode="_(* #,##0_);_(* \(#,##0\);_(* &quot;-&quot;??_);_(@_)"/>
    <numFmt numFmtId="166" formatCode="0.0"/>
    <numFmt numFmtId="167" formatCode="#,##0.0"/>
    <numFmt numFmtId="168" formatCode="_(* #,##0.0_);_(* \(#,##0.0\);_(* &quot;-&quot;??_);_(@_)"/>
    <numFmt numFmtId="169" formatCode="[&gt;9999999]\ ##\,##\,##\,##0;[&gt;99999]\ ##\,##\,##0;\ ##,##0\ \ "/>
    <numFmt numFmtId="170" formatCode="#,###,##0"/>
    <numFmt numFmtId="171" formatCode="_ * #,##0_ ;_ * \-#,##0_ ;_ * &quot;-&quot;??_ ;_ @_ "/>
    <numFmt numFmtId="172" formatCode="#,##0.000000"/>
    <numFmt numFmtId="173" formatCode="0.0%"/>
    <numFmt numFmtId="174" formatCode="0.000"/>
    <numFmt numFmtId="175" formatCode="_ * #,##0.0_ ;_ * \-#,##0.0_ ;_ * &quot;-&quot;??_ ;_ @_ "/>
    <numFmt numFmtId="176" formatCode="#,##0.00000000000"/>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imes New Roman"/>
      <family val="1"/>
    </font>
    <font>
      <sz val="10"/>
      <name val="Arial"/>
      <family val="2"/>
    </font>
    <font>
      <b/>
      <sz val="9"/>
      <color rgb="FF000000"/>
      <name val="Times New Roman"/>
      <family val="1"/>
    </font>
    <font>
      <sz val="10"/>
      <name val="Times New Roman"/>
      <family val="1"/>
    </font>
    <font>
      <sz val="12"/>
      <name val="Times New Roman"/>
      <family val="1"/>
    </font>
    <font>
      <b/>
      <sz val="13"/>
      <color indexed="9"/>
      <name val="Verdana"/>
      <family val="2"/>
    </font>
    <font>
      <b/>
      <sz val="10"/>
      <color indexed="8"/>
      <name val="Verdana"/>
      <family val="2"/>
    </font>
    <font>
      <b/>
      <sz val="10"/>
      <color indexed="54"/>
      <name val="Verdana"/>
      <family val="2"/>
    </font>
    <font>
      <b/>
      <sz val="11"/>
      <color rgb="FF000000"/>
      <name val="Times New Roman"/>
      <family val="1"/>
    </font>
    <font>
      <sz val="11"/>
      <color rgb="FF000000"/>
      <name val="Times New Roman"/>
      <family val="1"/>
    </font>
    <font>
      <b/>
      <sz val="9"/>
      <color theme="1"/>
      <name val="Times New Roman"/>
      <family val="1"/>
    </font>
    <font>
      <sz val="9"/>
      <color theme="1"/>
      <name val="Times New Roman"/>
      <family val="1"/>
    </font>
    <font>
      <b/>
      <i/>
      <sz val="9"/>
      <color rgb="FF000000"/>
      <name val="Times New Roman"/>
      <family val="1"/>
    </font>
    <font>
      <i/>
      <sz val="9"/>
      <color rgb="FF000000"/>
      <name val="Times New Roman"/>
      <family val="1"/>
    </font>
    <font>
      <sz val="9"/>
      <color rgb="FF000000"/>
      <name val="Times New Roman"/>
      <family val="1"/>
    </font>
    <font>
      <sz val="9"/>
      <name val="Times New Roman"/>
      <family val="1"/>
    </font>
    <font>
      <vertAlign val="superscript"/>
      <sz val="9"/>
      <name val="Times New Roman"/>
      <family val="1"/>
    </font>
    <font>
      <sz val="10"/>
      <color theme="1"/>
      <name val="Times New Roman"/>
      <family val="1"/>
    </font>
    <font>
      <b/>
      <sz val="10"/>
      <color theme="1"/>
      <name val="Times New Roman"/>
      <family val="1"/>
    </font>
    <font>
      <sz val="10"/>
      <color rgb="FF000000"/>
      <name val="Times New Roman"/>
      <family val="1"/>
    </font>
    <font>
      <b/>
      <sz val="10"/>
      <color rgb="FF000000"/>
      <name val="Times New Roman"/>
      <family val="1"/>
    </font>
    <font>
      <vertAlign val="superscript"/>
      <sz val="10"/>
      <color rgb="FF000000"/>
      <name val="Times New Roman"/>
      <family val="1"/>
    </font>
    <font>
      <i/>
      <sz val="10"/>
      <color rgb="FF000000"/>
      <name val="Times New Roman"/>
      <family val="1"/>
    </font>
    <font>
      <b/>
      <sz val="9"/>
      <name val="Times New Roman"/>
      <family val="1"/>
    </font>
    <font>
      <sz val="9"/>
      <color theme="1"/>
      <name val="Calibri"/>
      <family val="2"/>
      <scheme val="minor"/>
    </font>
    <font>
      <b/>
      <vertAlign val="superscript"/>
      <sz val="11"/>
      <color indexed="8"/>
      <name val="Times New Roman"/>
      <family val="1"/>
    </font>
    <font>
      <b/>
      <vertAlign val="superscript"/>
      <sz val="9"/>
      <color rgb="FF000000"/>
      <name val="Times New Roman"/>
      <family val="1"/>
    </font>
    <font>
      <sz val="9"/>
      <color indexed="8"/>
      <name val="Times New Roman"/>
      <family val="1"/>
    </font>
    <font>
      <b/>
      <vertAlign val="superscript"/>
      <sz val="9"/>
      <color indexed="8"/>
      <name val="Times New Roman"/>
      <family val="1"/>
    </font>
    <font>
      <b/>
      <sz val="9"/>
      <color indexed="8"/>
      <name val="Times New Roman"/>
      <family val="1"/>
    </font>
    <font>
      <vertAlign val="superscript"/>
      <sz val="9"/>
      <color rgb="FF000000"/>
      <name val="Times New Roman"/>
      <family val="1"/>
    </font>
    <font>
      <u/>
      <sz val="9"/>
      <color rgb="FF000000"/>
      <name val="Times New Roman"/>
      <family val="1"/>
    </font>
    <font>
      <b/>
      <sz val="9"/>
      <color rgb="FFFF0000"/>
      <name val="Times New Roman"/>
      <family val="1"/>
    </font>
    <font>
      <b/>
      <sz val="9"/>
      <name val="Rupee Foradian"/>
      <family val="2"/>
    </font>
    <font>
      <b/>
      <u/>
      <sz val="9"/>
      <name val="Times New Roman"/>
      <family val="1"/>
    </font>
    <font>
      <b/>
      <sz val="9"/>
      <color theme="1"/>
      <name val="Times New Roman"/>
      <family val="2"/>
    </font>
    <font>
      <b/>
      <sz val="9"/>
      <name val="Times New Roman"/>
      <family val="2"/>
    </font>
    <font>
      <sz val="9"/>
      <name val="Times New Roman"/>
      <family val="2"/>
    </font>
    <font>
      <i/>
      <sz val="9"/>
      <name val="Times New Roman"/>
      <family val="1"/>
    </font>
    <font>
      <sz val="9"/>
      <color theme="1"/>
      <name val="Times New Roman"/>
      <family val="2"/>
    </font>
    <font>
      <b/>
      <sz val="9"/>
      <color theme="1"/>
      <name val="Calibri"/>
      <family val="2"/>
      <scheme val="minor"/>
    </font>
    <font>
      <b/>
      <vertAlign val="superscript"/>
      <sz val="9"/>
      <name val="Times New Roman"/>
      <family val="1"/>
    </font>
    <font>
      <i/>
      <sz val="9"/>
      <color theme="1"/>
      <name val="Times New Roman"/>
      <family val="1"/>
    </font>
    <font>
      <vertAlign val="superscript"/>
      <sz val="9"/>
      <color theme="1"/>
      <name val="Times New Roman"/>
      <family val="1"/>
    </font>
    <font>
      <sz val="9"/>
      <color rgb="FFFF0000"/>
      <name val="Times New Roman"/>
      <family val="1"/>
    </font>
    <font>
      <b/>
      <vertAlign val="superscript"/>
      <sz val="9"/>
      <color theme="1"/>
      <name val="Times New Roman"/>
      <family val="1"/>
    </font>
    <font>
      <vertAlign val="superscript"/>
      <sz val="9"/>
      <color indexed="8"/>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indexed="24"/>
        <bgColor indexed="64"/>
      </patternFill>
    </fill>
    <fill>
      <patternFill patternType="solid">
        <fgColor indexed="22"/>
        <bgColor indexed="64"/>
      </patternFill>
    </fill>
  </fills>
  <borders count="18">
    <border>
      <left/>
      <right/>
      <top/>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indexed="64"/>
      </left>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164" fontId="4" fillId="0" borderId="0" applyFont="0" applyFill="0" applyBorder="0" applyAlignment="0" applyProtection="0"/>
    <xf numFmtId="0" fontId="4" fillId="0" borderId="0"/>
    <xf numFmtId="0" fontId="8" fillId="5" borderId="5">
      <alignment horizontal="left" vertical="center" indent="1"/>
    </xf>
    <xf numFmtId="0" fontId="9" fillId="6" borderId="5">
      <alignment horizontal="center" vertical="center"/>
    </xf>
    <xf numFmtId="0" fontId="9" fillId="6" borderId="5">
      <alignment horizontal="center" vertical="center"/>
    </xf>
    <xf numFmtId="0" fontId="10" fillId="2" borderId="5">
      <alignment horizontal="left" vertical="center" indent="1"/>
    </xf>
    <xf numFmtId="0" fontId="8" fillId="5" borderId="5">
      <alignment horizontal="left" vertical="center" indent="1"/>
    </xf>
  </cellStyleXfs>
  <cellXfs count="629">
    <xf numFmtId="0" fontId="0" fillId="0" borderId="0" xfId="0"/>
    <xf numFmtId="0" fontId="6" fillId="0" borderId="0" xfId="0" applyFont="1"/>
    <xf numFmtId="0" fontId="7" fillId="0" borderId="0" xfId="0" applyFont="1" applyFill="1" applyBorder="1"/>
    <xf numFmtId="0" fontId="6" fillId="0" borderId="0" xfId="0" applyFont="1" applyBorder="1"/>
    <xf numFmtId="0" fontId="6" fillId="0" borderId="0" xfId="0" applyFont="1" applyFill="1"/>
    <xf numFmtId="0" fontId="7" fillId="0" borderId="0" xfId="0" applyFont="1" applyBorder="1" applyAlignment="1">
      <alignment horizontal="right"/>
    </xf>
    <xf numFmtId="1" fontId="6" fillId="0" borderId="0" xfId="0" applyNumberFormat="1" applyFont="1"/>
    <xf numFmtId="0" fontId="7" fillId="0" borderId="0" xfId="0" applyFont="1" applyBorder="1"/>
    <xf numFmtId="172" fontId="6" fillId="0" borderId="0" xfId="0" applyNumberFormat="1" applyFont="1"/>
    <xf numFmtId="0" fontId="14" fillId="0" borderId="0" xfId="0" applyFont="1"/>
    <xf numFmtId="166" fontId="16" fillId="0" borderId="5" xfId="0" applyNumberFormat="1" applyFont="1" applyBorder="1" applyAlignment="1">
      <alignment horizontal="right" vertical="top" wrapText="1"/>
    </xf>
    <xf numFmtId="1" fontId="0" fillId="0" borderId="0" xfId="0" applyNumberFormat="1"/>
    <xf numFmtId="0" fontId="20" fillId="0" borderId="0" xfId="0" applyFont="1" applyAlignment="1">
      <alignment vertical="top"/>
    </xf>
    <xf numFmtId="0" fontId="21" fillId="0" borderId="0" xfId="0" applyFont="1" applyAlignment="1">
      <alignment vertical="top"/>
    </xf>
    <xf numFmtId="0" fontId="21" fillId="0" borderId="5" xfId="0" applyFont="1" applyBorder="1" applyAlignment="1">
      <alignment vertical="top"/>
    </xf>
    <xf numFmtId="1" fontId="21" fillId="0" borderId="5" xfId="0" applyNumberFormat="1" applyFont="1" applyBorder="1" applyAlignment="1">
      <alignment vertical="top"/>
    </xf>
    <xf numFmtId="1" fontId="20" fillId="0" borderId="5" xfId="0" applyNumberFormat="1" applyFont="1" applyBorder="1" applyAlignment="1">
      <alignment vertical="top"/>
    </xf>
    <xf numFmtId="0" fontId="5" fillId="0" borderId="0" xfId="0" applyFont="1" applyBorder="1" applyAlignment="1">
      <alignment vertical="center" wrapText="1"/>
    </xf>
    <xf numFmtId="0" fontId="14" fillId="0" borderId="0" xfId="0" applyFont="1" applyBorder="1"/>
    <xf numFmtId="0" fontId="5" fillId="0" borderId="17" xfId="0" applyFont="1" applyBorder="1" applyAlignment="1">
      <alignment vertical="center" wrapText="1"/>
    </xf>
    <xf numFmtId="0" fontId="5" fillId="0" borderId="17" xfId="0" applyFont="1" applyBorder="1" applyAlignment="1">
      <alignment horizontal="right" vertical="center" wrapText="1"/>
    </xf>
    <xf numFmtId="0" fontId="13" fillId="0" borderId="5" xfId="0" applyFont="1" applyBorder="1"/>
    <xf numFmtId="0" fontId="5" fillId="0" borderId="4" xfId="0" applyFont="1" applyBorder="1" applyAlignment="1">
      <alignment horizontal="center" vertical="center" wrapText="1"/>
    </xf>
    <xf numFmtId="0" fontId="5" fillId="0" borderId="4" xfId="0" applyFont="1" applyBorder="1" applyAlignment="1">
      <alignment vertical="center" wrapText="1"/>
    </xf>
    <xf numFmtId="3" fontId="5" fillId="0" borderId="4" xfId="0" applyNumberFormat="1" applyFont="1" applyFill="1" applyBorder="1" applyAlignment="1">
      <alignment horizontal="right" vertical="center" wrapText="1"/>
    </xf>
    <xf numFmtId="0" fontId="5" fillId="0" borderId="5" xfId="0" applyFont="1" applyBorder="1" applyAlignment="1">
      <alignment horizontal="right" vertical="top" wrapText="1"/>
    </xf>
    <xf numFmtId="0" fontId="17" fillId="0" borderId="5" xfId="0" applyFont="1" applyBorder="1" applyAlignment="1">
      <alignment vertical="center" wrapText="1"/>
    </xf>
    <xf numFmtId="3" fontId="17" fillId="0" borderId="5" xfId="0" applyNumberFormat="1" applyFont="1" applyFill="1" applyBorder="1" applyAlignment="1">
      <alignment horizontal="right" vertical="center" wrapText="1"/>
    </xf>
    <xf numFmtId="1" fontId="17" fillId="0" borderId="5" xfId="0" applyNumberFormat="1" applyFont="1" applyFill="1" applyBorder="1" applyAlignment="1">
      <alignment horizontal="right" vertical="center" wrapText="1"/>
    </xf>
    <xf numFmtId="0" fontId="5" fillId="0" borderId="5" xfId="0" applyFont="1" applyBorder="1" applyAlignment="1">
      <alignment horizontal="center" vertical="center" wrapText="1"/>
    </xf>
    <xf numFmtId="0" fontId="5" fillId="0" borderId="5" xfId="0" applyFont="1" applyBorder="1" applyAlignment="1">
      <alignment vertical="center" wrapText="1"/>
    </xf>
    <xf numFmtId="3" fontId="5" fillId="0" borderId="5" xfId="0" applyNumberFormat="1" applyFont="1" applyFill="1" applyBorder="1" applyAlignment="1">
      <alignment horizontal="right" vertical="center" wrapText="1"/>
    </xf>
    <xf numFmtId="0" fontId="5" fillId="0" borderId="5" xfId="0" applyFont="1" applyBorder="1" applyAlignment="1">
      <alignment horizontal="right" vertical="center" wrapText="1"/>
    </xf>
    <xf numFmtId="0" fontId="5" fillId="0" borderId="17" xfId="0" applyFont="1" applyBorder="1" applyAlignment="1">
      <alignment horizontal="center" vertical="center" wrapText="1"/>
    </xf>
    <xf numFmtId="3" fontId="5" fillId="0" borderId="17" xfId="0" applyNumberFormat="1" applyFont="1" applyFill="1" applyBorder="1" applyAlignment="1">
      <alignment horizontal="right" vertical="center" wrapText="1"/>
    </xf>
    <xf numFmtId="0" fontId="26" fillId="0" borderId="0" xfId="0" applyFont="1" applyFill="1" applyBorder="1"/>
    <xf numFmtId="0" fontId="27" fillId="0" borderId="0" xfId="0" applyFont="1" applyBorder="1"/>
    <xf numFmtId="0" fontId="13" fillId="0" borderId="0" xfId="0" applyFont="1" applyBorder="1"/>
    <xf numFmtId="0" fontId="27" fillId="0" borderId="0" xfId="0" applyFont="1"/>
    <xf numFmtId="0" fontId="5" fillId="4" borderId="5" xfId="0" applyFont="1" applyFill="1" applyBorder="1" applyAlignment="1">
      <alignment horizontal="center" vertical="top" wrapText="1"/>
    </xf>
    <xf numFmtId="0" fontId="17" fillId="0" borderId="5" xfId="0" applyFont="1" applyBorder="1" applyAlignment="1">
      <alignment horizontal="center" vertical="top" wrapText="1"/>
    </xf>
    <xf numFmtId="0" fontId="17" fillId="0" borderId="5" xfId="0" applyFont="1" applyBorder="1" applyAlignment="1">
      <alignment vertical="top" wrapText="1"/>
    </xf>
    <xf numFmtId="3" fontId="17" fillId="0" borderId="5" xfId="0" applyNumberFormat="1" applyFont="1" applyBorder="1" applyAlignment="1">
      <alignment horizontal="right" vertical="top" wrapText="1"/>
    </xf>
    <xf numFmtId="0" fontId="17" fillId="0" borderId="5" xfId="0" applyFont="1" applyBorder="1" applyAlignment="1">
      <alignment horizontal="right" vertical="top" wrapText="1"/>
    </xf>
    <xf numFmtId="0" fontId="17" fillId="0" borderId="5" xfId="0" applyFont="1" applyFill="1" applyBorder="1" applyAlignment="1">
      <alignment vertical="top" wrapText="1"/>
    </xf>
    <xf numFmtId="3" fontId="17" fillId="0" borderId="5" xfId="0" applyNumberFormat="1" applyFont="1" applyFill="1" applyBorder="1" applyAlignment="1">
      <alignment horizontal="right" vertical="top" wrapText="1"/>
    </xf>
    <xf numFmtId="0" fontId="21" fillId="0" borderId="5" xfId="0" applyFont="1" applyBorder="1" applyAlignment="1">
      <alignment horizontal="center" vertical="top" wrapText="1"/>
    </xf>
    <xf numFmtId="0" fontId="21" fillId="0" borderId="5" xfId="0" applyFont="1" applyBorder="1" applyAlignment="1">
      <alignment vertical="top" wrapText="1"/>
    </xf>
    <xf numFmtId="0" fontId="20" fillId="0" borderId="5" xfId="0" applyFont="1" applyBorder="1" applyAlignment="1">
      <alignment vertical="top" wrapText="1"/>
    </xf>
    <xf numFmtId="0" fontId="17" fillId="0" borderId="5" xfId="0" applyFont="1" applyBorder="1" applyAlignment="1">
      <alignment horizontal="justify" vertical="top" wrapText="1"/>
    </xf>
    <xf numFmtId="1" fontId="17" fillId="0" borderId="5" xfId="0" applyNumberFormat="1" applyFont="1" applyBorder="1" applyAlignment="1">
      <alignment horizontal="right" vertical="top" wrapText="1"/>
    </xf>
    <xf numFmtId="0" fontId="14" fillId="0" borderId="0" xfId="0" applyFont="1" applyAlignment="1">
      <alignment horizontal="center"/>
    </xf>
    <xf numFmtId="0" fontId="22" fillId="0" borderId="5" xfId="0" applyFont="1" applyBorder="1" applyAlignment="1">
      <alignment vertical="top" wrapText="1"/>
    </xf>
    <xf numFmtId="0" fontId="14" fillId="0" borderId="5" xfId="0" applyFont="1" applyBorder="1"/>
    <xf numFmtId="0" fontId="5" fillId="0" borderId="16" xfId="0" applyFont="1" applyBorder="1" applyAlignment="1">
      <alignment vertical="center" wrapText="1"/>
    </xf>
    <xf numFmtId="0" fontId="14" fillId="0" borderId="4" xfId="0" applyFont="1" applyBorder="1"/>
    <xf numFmtId="0" fontId="23" fillId="0" borderId="5" xfId="0" applyFont="1" applyBorder="1" applyAlignment="1">
      <alignment horizontal="center" vertical="top" wrapText="1"/>
    </xf>
    <xf numFmtId="0" fontId="14" fillId="0" borderId="0" xfId="0" applyFont="1" applyBorder="1" applyAlignment="1">
      <alignment horizontal="center" vertical="top"/>
    </xf>
    <xf numFmtId="0" fontId="14" fillId="0" borderId="0" xfId="0" applyFont="1" applyAlignment="1">
      <alignment horizontal="center" vertical="top"/>
    </xf>
    <xf numFmtId="0" fontId="13" fillId="0" borderId="0" xfId="0" applyFont="1" applyBorder="1" applyAlignment="1">
      <alignment horizontal="center" vertical="top"/>
    </xf>
    <xf numFmtId="0" fontId="14" fillId="0" borderId="7" xfId="0" applyFont="1" applyBorder="1" applyAlignment="1">
      <alignment horizontal="center" vertical="top"/>
    </xf>
    <xf numFmtId="0" fontId="5" fillId="0" borderId="5" xfId="0" applyFont="1" applyBorder="1" applyAlignment="1">
      <alignment horizontal="center" vertical="top" wrapText="1"/>
    </xf>
    <xf numFmtId="0" fontId="26" fillId="0" borderId="5" xfId="0" applyFont="1" applyFill="1" applyBorder="1" applyAlignment="1">
      <alignment horizontal="center" vertical="top" wrapText="1"/>
    </xf>
    <xf numFmtId="3" fontId="5" fillId="0" borderId="5" xfId="0" applyNumberFormat="1" applyFont="1" applyBorder="1" applyAlignment="1">
      <alignment horizontal="right" vertical="top" wrapText="1"/>
    </xf>
    <xf numFmtId="3" fontId="26" fillId="0" borderId="5" xfId="0" applyNumberFormat="1" applyFont="1" applyBorder="1" applyAlignment="1">
      <alignment horizontal="right" vertical="top"/>
    </xf>
    <xf numFmtId="1" fontId="26" fillId="0" borderId="5" xfId="0" applyNumberFormat="1" applyFont="1" applyBorder="1" applyAlignment="1">
      <alignment horizontal="right" vertical="top"/>
    </xf>
    <xf numFmtId="1" fontId="14" fillId="0" borderId="5" xfId="0" applyNumberFormat="1" applyFont="1" applyBorder="1" applyAlignment="1">
      <alignment horizontal="right" vertical="top"/>
    </xf>
    <xf numFmtId="1" fontId="13" fillId="0" borderId="5" xfId="0" applyNumberFormat="1" applyFont="1" applyBorder="1" applyAlignment="1">
      <alignment horizontal="right" vertical="top"/>
    </xf>
    <xf numFmtId="1" fontId="26" fillId="0" borderId="5" xfId="0" applyNumberFormat="1" applyFont="1" applyFill="1" applyBorder="1" applyAlignment="1">
      <alignment horizontal="right" vertical="top" wrapText="1"/>
    </xf>
    <xf numFmtId="1" fontId="35" fillId="0" borderId="0" xfId="0" applyNumberFormat="1" applyFont="1" applyFill="1" applyBorder="1" applyAlignment="1">
      <alignment horizontal="center" vertical="top" wrapText="1"/>
    </xf>
    <xf numFmtId="1" fontId="14" fillId="0" borderId="0" xfId="0" applyNumberFormat="1" applyFont="1" applyAlignment="1">
      <alignment horizontal="center" vertical="top"/>
    </xf>
    <xf numFmtId="0" fontId="17" fillId="0" borderId="0" xfId="0" applyFont="1" applyBorder="1" applyAlignment="1">
      <alignment horizontal="center" vertical="top" wrapText="1"/>
    </xf>
    <xf numFmtId="0" fontId="35" fillId="0" borderId="0" xfId="0" applyFont="1" applyAlignment="1">
      <alignment horizontal="center" vertical="top"/>
    </xf>
    <xf numFmtId="0" fontId="14" fillId="0" borderId="0" xfId="0" applyFont="1" applyAlignment="1">
      <alignment vertical="top" wrapText="1"/>
    </xf>
    <xf numFmtId="0" fontId="23" fillId="0" borderId="5" xfId="0" applyFont="1" applyBorder="1" applyAlignment="1">
      <alignment vertical="top" wrapText="1"/>
    </xf>
    <xf numFmtId="0" fontId="14" fillId="0" borderId="0" xfId="0" applyFont="1" applyAlignment="1">
      <alignment vertical="top"/>
    </xf>
    <xf numFmtId="0" fontId="13" fillId="0" borderId="0" xfId="0" applyFont="1" applyAlignment="1">
      <alignment horizontal="center" vertical="top"/>
    </xf>
    <xf numFmtId="0" fontId="14" fillId="0" borderId="5" xfId="0" applyFont="1" applyBorder="1" applyAlignment="1">
      <alignment vertical="top"/>
    </xf>
    <xf numFmtId="0" fontId="5" fillId="0" borderId="5" xfId="0" applyFont="1" applyBorder="1" applyAlignment="1">
      <alignment vertical="top" wrapText="1"/>
    </xf>
    <xf numFmtId="0" fontId="13" fillId="0" borderId="5" xfId="0" applyFont="1" applyBorder="1" applyAlignment="1">
      <alignment horizontal="center" vertical="top" wrapText="1"/>
    </xf>
    <xf numFmtId="0" fontId="13" fillId="0" borderId="0" xfId="0" applyFont="1" applyAlignment="1">
      <alignment vertical="top"/>
    </xf>
    <xf numFmtId="3" fontId="14" fillId="4" borderId="5" xfId="0" applyNumberFormat="1" applyFont="1" applyFill="1" applyBorder="1" applyAlignment="1">
      <alignment vertical="top" wrapText="1"/>
    </xf>
    <xf numFmtId="3" fontId="14" fillId="0" borderId="5" xfId="0" applyNumberFormat="1" applyFont="1" applyBorder="1" applyAlignment="1">
      <alignment vertical="top"/>
    </xf>
    <xf numFmtId="0" fontId="16" fillId="0" borderId="5" xfId="0" applyFont="1" applyBorder="1" applyAlignment="1">
      <alignment vertical="top" wrapText="1"/>
    </xf>
    <xf numFmtId="0" fontId="14" fillId="0" borderId="5" xfId="0" applyFont="1" applyBorder="1" applyAlignment="1">
      <alignment horizontal="center" vertical="top" wrapText="1"/>
    </xf>
    <xf numFmtId="0" fontId="14" fillId="4" borderId="5" xfId="0" applyFont="1" applyFill="1" applyBorder="1" applyAlignment="1">
      <alignment vertical="top" wrapText="1"/>
    </xf>
    <xf numFmtId="1" fontId="14" fillId="4" borderId="5" xfId="0" applyNumberFormat="1" applyFont="1" applyFill="1" applyBorder="1" applyAlignment="1">
      <alignment vertical="top" wrapText="1"/>
    </xf>
    <xf numFmtId="166" fontId="14" fillId="4" borderId="5" xfId="0" applyNumberFormat="1" applyFont="1" applyFill="1" applyBorder="1" applyAlignment="1">
      <alignment vertical="top" wrapText="1"/>
    </xf>
    <xf numFmtId="166" fontId="17" fillId="4" borderId="5" xfId="0" applyNumberFormat="1" applyFont="1" applyFill="1" applyBorder="1" applyAlignment="1">
      <alignment horizontal="right" vertical="top" wrapText="1"/>
    </xf>
    <xf numFmtId="166" fontId="14" fillId="0" borderId="5" xfId="0" applyNumberFormat="1" applyFont="1" applyBorder="1" applyAlignment="1">
      <alignment vertical="top"/>
    </xf>
    <xf numFmtId="166" fontId="14" fillId="0" borderId="0" xfId="2" applyNumberFormat="1" applyFont="1" applyAlignment="1">
      <alignment vertical="top"/>
    </xf>
    <xf numFmtId="3" fontId="20" fillId="0" borderId="5" xfId="0" applyNumberFormat="1" applyFont="1" applyBorder="1" applyAlignment="1">
      <alignment vertical="top" wrapText="1"/>
    </xf>
    <xf numFmtId="0" fontId="23" fillId="0" borderId="5" xfId="0" applyFont="1" applyFill="1" applyBorder="1" applyAlignment="1">
      <alignment horizontal="right" vertical="top" wrapText="1"/>
    </xf>
    <xf numFmtId="0" fontId="22" fillId="0" borderId="5" xfId="0" applyFont="1" applyFill="1" applyBorder="1" applyAlignment="1">
      <alignment horizontal="right" vertical="top" wrapText="1"/>
    </xf>
    <xf numFmtId="0" fontId="5" fillId="0" borderId="6" xfId="0" applyFont="1" applyBorder="1" applyAlignment="1">
      <alignment horizontal="center" vertical="top" wrapText="1"/>
    </xf>
    <xf numFmtId="0" fontId="5" fillId="0" borderId="5" xfId="0" applyFont="1" applyFill="1" applyBorder="1" applyAlignment="1">
      <alignment horizontal="center" vertical="top" wrapText="1"/>
    </xf>
    <xf numFmtId="1" fontId="5" fillId="0" borderId="5" xfId="0" applyNumberFormat="1" applyFont="1" applyBorder="1" applyAlignment="1">
      <alignment horizontal="center" vertical="top" wrapText="1"/>
    </xf>
    <xf numFmtId="1" fontId="5" fillId="0" borderId="5" xfId="0" applyNumberFormat="1" applyFont="1" applyFill="1" applyBorder="1" applyAlignment="1">
      <alignment horizontal="center" vertical="top" wrapText="1"/>
    </xf>
    <xf numFmtId="1" fontId="17" fillId="0" borderId="5" xfId="0" applyNumberFormat="1" applyFont="1" applyBorder="1" applyAlignment="1">
      <alignment horizontal="center" vertical="top" wrapText="1"/>
    </xf>
    <xf numFmtId="2" fontId="17" fillId="0" borderId="5" xfId="0" applyNumberFormat="1" applyFont="1" applyBorder="1" applyAlignment="1">
      <alignment horizontal="center" vertical="top" wrapText="1"/>
    </xf>
    <xf numFmtId="166" fontId="17" fillId="4" borderId="5" xfId="1" applyNumberFormat="1" applyFont="1" applyFill="1" applyBorder="1" applyAlignment="1">
      <alignment horizontal="center" vertical="top" wrapText="1"/>
    </xf>
    <xf numFmtId="2" fontId="5" fillId="0" borderId="5" xfId="0" applyNumberFormat="1" applyFont="1" applyBorder="1" applyAlignment="1">
      <alignment horizontal="center" vertical="top" wrapText="1"/>
    </xf>
    <xf numFmtId="166" fontId="5" fillId="4" borderId="5" xfId="1" applyNumberFormat="1" applyFont="1" applyFill="1" applyBorder="1" applyAlignment="1">
      <alignment horizontal="center" vertical="top" wrapText="1"/>
    </xf>
    <xf numFmtId="0" fontId="14" fillId="0" borderId="5" xfId="0" applyFont="1" applyBorder="1" applyAlignment="1">
      <alignment horizontal="center" vertical="top"/>
    </xf>
    <xf numFmtId="0" fontId="14" fillId="0" borderId="5" xfId="0" applyFont="1" applyBorder="1" applyAlignment="1">
      <alignment horizontal="center"/>
    </xf>
    <xf numFmtId="0" fontId="14" fillId="0" borderId="5" xfId="0" applyFont="1" applyBorder="1" applyAlignment="1"/>
    <xf numFmtId="0" fontId="5" fillId="0" borderId="5" xfId="0" applyFont="1" applyBorder="1" applyAlignment="1">
      <alignment horizontal="justify" vertical="top" wrapText="1"/>
    </xf>
    <xf numFmtId="3" fontId="14" fillId="0" borderId="5" xfId="0" applyNumberFormat="1" applyFont="1" applyBorder="1" applyAlignment="1">
      <alignment vertical="top" wrapText="1"/>
    </xf>
    <xf numFmtId="1" fontId="5" fillId="0" borderId="5" xfId="0" applyNumberFormat="1" applyFont="1" applyBorder="1" applyAlignment="1">
      <alignment horizontal="right" vertical="top" wrapText="1"/>
    </xf>
    <xf numFmtId="0" fontId="15" fillId="0" borderId="5" xfId="0" applyFont="1" applyBorder="1" applyAlignment="1">
      <alignment vertical="top" wrapText="1"/>
    </xf>
    <xf numFmtId="0" fontId="14" fillId="0" borderId="5" xfId="0" applyFont="1" applyBorder="1" applyAlignment="1">
      <alignment vertical="top" wrapText="1"/>
    </xf>
    <xf numFmtId="166" fontId="17" fillId="0" borderId="5" xfId="0" applyNumberFormat="1" applyFont="1" applyBorder="1" applyAlignment="1">
      <alignment horizontal="right" vertical="top" wrapText="1"/>
    </xf>
    <xf numFmtId="0" fontId="13" fillId="0" borderId="5" xfId="0" applyFont="1" applyBorder="1" applyAlignment="1">
      <alignment horizontal="center"/>
    </xf>
    <xf numFmtId="0" fontId="13" fillId="0" borderId="5" xfId="0" applyFont="1" applyBorder="1" applyAlignment="1">
      <alignment horizontal="center" wrapText="1"/>
    </xf>
    <xf numFmtId="0" fontId="5" fillId="0" borderId="5" xfId="0" applyFont="1" applyBorder="1" applyAlignment="1">
      <alignment horizontal="center" wrapText="1"/>
    </xf>
    <xf numFmtId="0" fontId="5" fillId="0" borderId="5" xfId="0" applyFont="1" applyFill="1" applyBorder="1" applyAlignment="1">
      <alignment horizontal="center" wrapText="1"/>
    </xf>
    <xf numFmtId="0" fontId="32" fillId="0" borderId="5" xfId="0" applyFont="1" applyBorder="1" applyAlignment="1">
      <alignment horizontal="center" vertical="top" wrapText="1"/>
    </xf>
    <xf numFmtId="0" fontId="32" fillId="0" borderId="5" xfId="0" applyFont="1" applyBorder="1" applyAlignment="1">
      <alignment horizontal="center" wrapText="1"/>
    </xf>
    <xf numFmtId="0" fontId="32" fillId="0" borderId="5" xfId="0" applyFont="1" applyFill="1" applyBorder="1" applyAlignment="1">
      <alignment horizontal="center" wrapText="1"/>
    </xf>
    <xf numFmtId="0" fontId="32" fillId="0" borderId="5" xfId="0" applyFont="1" applyFill="1" applyBorder="1" applyAlignment="1">
      <alignment horizontal="center" vertical="top" wrapText="1"/>
    </xf>
    <xf numFmtId="0" fontId="14" fillId="0" borderId="0" xfId="0" applyFont="1" applyBorder="1" applyAlignment="1">
      <alignment vertical="top"/>
    </xf>
    <xf numFmtId="0" fontId="13" fillId="0" borderId="5" xfId="0" applyFont="1" applyBorder="1" applyAlignment="1">
      <alignment horizontal="left" vertical="top" wrapText="1"/>
    </xf>
    <xf numFmtId="3" fontId="32" fillId="0" borderId="5" xfId="0" applyNumberFormat="1" applyFont="1" applyBorder="1" applyAlignment="1">
      <alignment vertical="top" wrapText="1"/>
    </xf>
    <xf numFmtId="2" fontId="14" fillId="0" borderId="0" xfId="0" applyNumberFormat="1" applyFont="1" applyBorder="1" applyAlignment="1">
      <alignment vertical="top"/>
    </xf>
    <xf numFmtId="1" fontId="14" fillId="0" borderId="0" xfId="0" applyNumberFormat="1" applyFont="1" applyAlignment="1">
      <alignment vertical="top"/>
    </xf>
    <xf numFmtId="0" fontId="14" fillId="0" borderId="5" xfId="0" applyFont="1" applyBorder="1" applyAlignment="1">
      <alignment horizontal="left" vertical="top" wrapText="1"/>
    </xf>
    <xf numFmtId="165" fontId="17" fillId="0" borderId="5" xfId="1" applyNumberFormat="1" applyFont="1" applyBorder="1" applyAlignment="1">
      <alignment vertical="top"/>
    </xf>
    <xf numFmtId="165" fontId="17" fillId="0" borderId="5" xfId="1" applyNumberFormat="1" applyFont="1" applyBorder="1" applyAlignment="1">
      <alignment vertical="top" wrapText="1"/>
    </xf>
    <xf numFmtId="1" fontId="14" fillId="0" borderId="5" xfId="0" applyNumberFormat="1" applyFont="1" applyBorder="1" applyAlignment="1">
      <alignment vertical="top"/>
    </xf>
    <xf numFmtId="1" fontId="17" fillId="0" borderId="0" xfId="0" applyNumberFormat="1" applyFont="1" applyBorder="1" applyAlignment="1">
      <alignment horizontal="right" vertical="top" wrapText="1"/>
    </xf>
    <xf numFmtId="165" fontId="17" fillId="0" borderId="5" xfId="1" applyNumberFormat="1" applyFont="1" applyFill="1" applyBorder="1" applyAlignment="1">
      <alignment vertical="top" wrapText="1"/>
    </xf>
    <xf numFmtId="1" fontId="13" fillId="0" borderId="5" xfId="0" applyNumberFormat="1" applyFont="1" applyBorder="1" applyAlignment="1">
      <alignment vertical="top"/>
    </xf>
    <xf numFmtId="1" fontId="5" fillId="0" borderId="0" xfId="0" applyNumberFormat="1" applyFont="1" applyBorder="1" applyAlignment="1">
      <alignment horizontal="right" vertical="top" wrapText="1"/>
    </xf>
    <xf numFmtId="3" fontId="5" fillId="0" borderId="5" xfId="0" applyNumberFormat="1" applyFont="1" applyBorder="1" applyAlignment="1">
      <alignment vertical="top"/>
    </xf>
    <xf numFmtId="165" fontId="5" fillId="3" borderId="5" xfId="1" applyNumberFormat="1" applyFont="1" applyFill="1" applyBorder="1" applyAlignment="1">
      <alignment horizontal="right" vertical="top"/>
    </xf>
    <xf numFmtId="3" fontId="17" fillId="0" borderId="5" xfId="0" applyNumberFormat="1" applyFont="1" applyBorder="1" applyAlignment="1">
      <alignment vertical="top"/>
    </xf>
    <xf numFmtId="3" fontId="17" fillId="0" borderId="5" xfId="0" applyNumberFormat="1" applyFont="1" applyFill="1" applyBorder="1" applyAlignment="1">
      <alignment vertical="top"/>
    </xf>
    <xf numFmtId="165" fontId="17" fillId="0" borderId="5" xfId="1" applyNumberFormat="1" applyFont="1" applyFill="1" applyBorder="1" applyAlignment="1">
      <alignment vertical="top"/>
    </xf>
    <xf numFmtId="165" fontId="14" fillId="3" borderId="5" xfId="0" applyNumberFormat="1" applyFont="1" applyFill="1" applyBorder="1" applyAlignment="1">
      <alignment vertical="top"/>
    </xf>
    <xf numFmtId="3" fontId="17" fillId="0" borderId="5" xfId="0" applyNumberFormat="1" applyFont="1" applyBorder="1" applyAlignment="1">
      <alignment vertical="top" wrapText="1"/>
    </xf>
    <xf numFmtId="1" fontId="14" fillId="3" borderId="5" xfId="0" applyNumberFormat="1" applyFont="1" applyFill="1" applyBorder="1" applyAlignment="1">
      <alignment vertical="top"/>
    </xf>
    <xf numFmtId="3" fontId="13" fillId="0" borderId="5" xfId="0" applyNumberFormat="1" applyFont="1" applyBorder="1" applyAlignment="1">
      <alignment vertical="top" wrapText="1"/>
    </xf>
    <xf numFmtId="3" fontId="13" fillId="0" borderId="5" xfId="0" applyNumberFormat="1" applyFont="1" applyFill="1" applyBorder="1" applyAlignment="1">
      <alignment vertical="top" wrapText="1"/>
    </xf>
    <xf numFmtId="165" fontId="13" fillId="0" borderId="5" xfId="1" applyNumberFormat="1" applyFont="1" applyFill="1" applyBorder="1" applyAlignment="1">
      <alignment vertical="top" wrapText="1"/>
    </xf>
    <xf numFmtId="43" fontId="13" fillId="3" borderId="5" xfId="1" applyNumberFormat="1" applyFont="1" applyFill="1" applyBorder="1" applyAlignment="1">
      <alignment horizontal="right" vertical="top" wrapText="1"/>
    </xf>
    <xf numFmtId="3" fontId="13" fillId="0" borderId="5" xfId="0" applyNumberFormat="1" applyFont="1" applyBorder="1" applyAlignment="1">
      <alignment vertical="top"/>
    </xf>
    <xf numFmtId="1" fontId="14" fillId="0" borderId="5" xfId="0" applyNumberFormat="1" applyFont="1" applyBorder="1" applyAlignment="1"/>
    <xf numFmtId="0" fontId="14" fillId="3" borderId="5" xfId="0" applyFont="1" applyFill="1" applyBorder="1" applyAlignment="1">
      <alignment vertical="top"/>
    </xf>
    <xf numFmtId="0" fontId="18" fillId="0" borderId="5" xfId="0" applyFont="1" applyBorder="1" applyAlignment="1" applyProtection="1">
      <alignment horizontal="left" vertical="top" wrapText="1"/>
    </xf>
    <xf numFmtId="43" fontId="14" fillId="3" borderId="5" xfId="0" applyNumberFormat="1" applyFont="1" applyFill="1" applyBorder="1" applyAlignment="1">
      <alignment vertical="top"/>
    </xf>
    <xf numFmtId="166" fontId="14" fillId="3" borderId="5" xfId="0" applyNumberFormat="1" applyFont="1" applyFill="1" applyBorder="1" applyAlignment="1">
      <alignment vertical="top"/>
    </xf>
    <xf numFmtId="173" fontId="14" fillId="0" borderId="0" xfId="2" applyNumberFormat="1" applyFont="1" applyAlignment="1">
      <alignment vertical="top"/>
    </xf>
    <xf numFmtId="43" fontId="14" fillId="0" borderId="0" xfId="0" applyNumberFormat="1" applyFont="1" applyAlignment="1">
      <alignment vertical="top"/>
    </xf>
    <xf numFmtId="10" fontId="14" fillId="0" borderId="0" xfId="2" applyNumberFormat="1" applyFont="1" applyAlignment="1">
      <alignment vertical="top"/>
    </xf>
    <xf numFmtId="0" fontId="13" fillId="0" borderId="5" xfId="0" applyFont="1" applyBorder="1" applyAlignment="1">
      <alignment horizontal="center" vertical="center"/>
    </xf>
    <xf numFmtId="0" fontId="13" fillId="0" borderId="5" xfId="0" applyFont="1" applyBorder="1" applyAlignment="1">
      <alignment vertical="center" wrapText="1"/>
    </xf>
    <xf numFmtId="0" fontId="13" fillId="0" borderId="5" xfId="0" applyFont="1" applyBorder="1" applyAlignment="1">
      <alignment vertical="top" wrapText="1"/>
    </xf>
    <xf numFmtId="0" fontId="14" fillId="0" borderId="0" xfId="0" applyFont="1" applyAlignment="1">
      <alignment vertical="center"/>
    </xf>
    <xf numFmtId="0" fontId="26" fillId="0" borderId="5" xfId="7" applyFont="1" applyFill="1" applyBorder="1" applyAlignment="1">
      <alignment horizontal="center" vertical="top" wrapText="1"/>
    </xf>
    <xf numFmtId="0" fontId="26" fillId="0" borderId="0" xfId="7" applyFont="1" applyFill="1" applyBorder="1" applyAlignment="1">
      <alignment horizontal="center" vertical="top" wrapText="1"/>
    </xf>
    <xf numFmtId="0" fontId="14" fillId="0" borderId="5" xfId="0" applyFont="1" applyBorder="1" applyAlignment="1">
      <alignment horizontal="left" wrapText="1"/>
    </xf>
    <xf numFmtId="3" fontId="18" fillId="0" borderId="5" xfId="0" applyNumberFormat="1" applyFont="1" applyBorder="1" applyAlignment="1">
      <alignment horizontal="right" wrapText="1"/>
    </xf>
    <xf numFmtId="3" fontId="18" fillId="0" borderId="5" xfId="0" applyNumberFormat="1" applyFont="1" applyBorder="1" applyAlignment="1">
      <alignment horizontal="right" vertical="top" wrapText="1"/>
    </xf>
    <xf numFmtId="0" fontId="14" fillId="0" borderId="5" xfId="0" applyFont="1" applyFill="1" applyBorder="1" applyAlignment="1">
      <alignment horizontal="left" wrapText="1"/>
    </xf>
    <xf numFmtId="0" fontId="13" fillId="0" borderId="5" xfId="0" applyFont="1" applyFill="1" applyBorder="1" applyAlignment="1">
      <alignment wrapText="1"/>
    </xf>
    <xf numFmtId="3" fontId="26" fillId="0" borderId="5" xfId="0" applyNumberFormat="1" applyFont="1" applyBorder="1" applyAlignment="1">
      <alignment horizontal="right" wrapText="1"/>
    </xf>
    <xf numFmtId="0" fontId="26" fillId="0" borderId="0" xfId="6" applyNumberFormat="1" applyFont="1" applyFill="1" applyBorder="1" applyAlignment="1" applyProtection="1">
      <alignment vertical="top" wrapText="1"/>
    </xf>
    <xf numFmtId="0" fontId="26" fillId="0" borderId="5" xfId="0" applyFont="1" applyBorder="1" applyAlignment="1">
      <alignment vertical="top" wrapText="1"/>
    </xf>
    <xf numFmtId="0" fontId="26" fillId="0" borderId="5" xfId="6" applyNumberFormat="1" applyFont="1" applyFill="1" applyBorder="1" applyAlignment="1" applyProtection="1">
      <alignment vertical="top" wrapText="1"/>
    </xf>
    <xf numFmtId="0" fontId="26" fillId="0" borderId="5" xfId="7" applyFont="1" applyFill="1" applyBorder="1" applyAlignment="1">
      <alignment vertical="top" wrapText="1"/>
    </xf>
    <xf numFmtId="0" fontId="26" fillId="0" borderId="5" xfId="7" applyNumberFormat="1" applyFont="1" applyFill="1" applyBorder="1" applyAlignment="1" applyProtection="1">
      <alignment horizontal="center" vertical="top" wrapText="1"/>
    </xf>
    <xf numFmtId="0" fontId="26" fillId="0" borderId="7" xfId="7" applyNumberFormat="1" applyFont="1" applyFill="1" applyBorder="1" applyAlignment="1" applyProtection="1">
      <alignment horizontal="center" vertical="top" wrapText="1"/>
    </xf>
    <xf numFmtId="0" fontId="40" fillId="0" borderId="5" xfId="8" applyNumberFormat="1" applyFont="1" applyFill="1" applyBorder="1" applyAlignment="1" applyProtection="1">
      <alignment horizontal="center" vertical="top"/>
    </xf>
    <xf numFmtId="3" fontId="40" fillId="0" borderId="5" xfId="8" applyNumberFormat="1" applyFont="1" applyFill="1" applyBorder="1" applyAlignment="1">
      <alignment horizontal="left" vertical="top"/>
    </xf>
    <xf numFmtId="3" fontId="18" fillId="0" borderId="5" xfId="8" applyNumberFormat="1" applyFont="1" applyFill="1" applyBorder="1" applyAlignment="1">
      <alignment horizontal="center" vertical="top"/>
    </xf>
    <xf numFmtId="167" fontId="18" fillId="0" borderId="5" xfId="8" applyNumberFormat="1" applyFont="1" applyFill="1" applyBorder="1" applyAlignment="1">
      <alignment horizontal="center" vertical="top"/>
    </xf>
    <xf numFmtId="0" fontId="18" fillId="0" borderId="5" xfId="8" applyNumberFormat="1" applyFont="1" applyFill="1" applyBorder="1" applyAlignment="1" applyProtection="1">
      <alignment horizontal="center" vertical="top"/>
    </xf>
    <xf numFmtId="0" fontId="27" fillId="0" borderId="0" xfId="0" applyFont="1" applyAlignment="1">
      <alignment vertical="top"/>
    </xf>
    <xf numFmtId="0" fontId="40" fillId="0" borderId="5" xfId="8" applyNumberFormat="1" applyFont="1" applyFill="1" applyBorder="1" applyAlignment="1" applyProtection="1">
      <alignment vertical="top"/>
    </xf>
    <xf numFmtId="0" fontId="18" fillId="0" borderId="5" xfId="8" applyNumberFormat="1" applyFont="1" applyFill="1" applyBorder="1" applyAlignment="1" applyProtection="1">
      <alignment vertical="top"/>
    </xf>
    <xf numFmtId="173" fontId="42" fillId="0" borderId="0" xfId="2" applyNumberFormat="1" applyFont="1"/>
    <xf numFmtId="0" fontId="14" fillId="0" borderId="0" xfId="0" applyFont="1" applyFill="1"/>
    <xf numFmtId="0" fontId="13" fillId="0" borderId="5" xfId="0" applyFont="1" applyFill="1" applyBorder="1" applyAlignment="1">
      <alignment horizontal="center" vertical="top" wrapText="1"/>
    </xf>
    <xf numFmtId="0" fontId="14" fillId="0" borderId="0" xfId="0" applyFont="1" applyFill="1" applyBorder="1"/>
    <xf numFmtId="0" fontId="13" fillId="0" borderId="5" xfId="0" applyFont="1" applyFill="1" applyBorder="1" applyAlignment="1">
      <alignment horizontal="center"/>
    </xf>
    <xf numFmtId="0" fontId="13" fillId="0" borderId="5" xfId="0" applyFont="1" applyFill="1" applyBorder="1" applyAlignment="1">
      <alignment horizontal="center" wrapText="1"/>
    </xf>
    <xf numFmtId="0" fontId="14" fillId="0" borderId="4" xfId="0" applyFont="1" applyFill="1" applyBorder="1" applyAlignment="1">
      <alignment horizontal="center" vertical="top" wrapText="1"/>
    </xf>
    <xf numFmtId="3" fontId="14" fillId="0" borderId="4" xfId="0" applyNumberFormat="1" applyFont="1" applyFill="1" applyBorder="1" applyAlignment="1">
      <alignment horizontal="left" wrapText="1"/>
    </xf>
    <xf numFmtId="3" fontId="18" fillId="0" borderId="4" xfId="0" applyNumberFormat="1" applyFont="1" applyFill="1" applyBorder="1" applyAlignment="1">
      <alignment horizontal="center" vertical="top"/>
    </xf>
    <xf numFmtId="166" fontId="18" fillId="0" borderId="4" xfId="0" applyNumberFormat="1" applyFont="1" applyFill="1" applyBorder="1" applyAlignment="1">
      <alignment horizontal="center" vertical="top"/>
    </xf>
    <xf numFmtId="167" fontId="18" fillId="0" borderId="4" xfId="0" applyNumberFormat="1" applyFont="1" applyFill="1" applyBorder="1" applyAlignment="1">
      <alignment horizontal="center" vertical="top"/>
    </xf>
    <xf numFmtId="167" fontId="14" fillId="0" borderId="4" xfId="0" applyNumberFormat="1" applyFont="1" applyFill="1" applyBorder="1" applyAlignment="1">
      <alignment horizontal="center" vertical="top"/>
    </xf>
    <xf numFmtId="0" fontId="14" fillId="0" borderId="5" xfId="0" applyFont="1" applyFill="1" applyBorder="1" applyAlignment="1">
      <alignment horizontal="center" vertical="top" wrapText="1"/>
    </xf>
    <xf numFmtId="3" fontId="14" fillId="0" borderId="5" xfId="0" applyNumberFormat="1" applyFont="1" applyFill="1" applyBorder="1" applyAlignment="1">
      <alignment horizontal="left" wrapText="1"/>
    </xf>
    <xf numFmtId="3" fontId="18" fillId="0" borderId="5" xfId="0" applyNumberFormat="1" applyFont="1" applyFill="1" applyBorder="1" applyAlignment="1">
      <alignment horizontal="center" vertical="top"/>
    </xf>
    <xf numFmtId="166" fontId="18" fillId="0" borderId="5" xfId="0" applyNumberFormat="1" applyFont="1" applyFill="1" applyBorder="1" applyAlignment="1">
      <alignment horizontal="center" vertical="top"/>
    </xf>
    <xf numFmtId="167" fontId="18" fillId="0" borderId="5" xfId="0" applyNumberFormat="1" applyFont="1" applyFill="1" applyBorder="1" applyAlignment="1">
      <alignment horizontal="center" vertical="top"/>
    </xf>
    <xf numFmtId="167" fontId="14" fillId="0" borderId="5" xfId="0" applyNumberFormat="1" applyFont="1" applyFill="1" applyBorder="1" applyAlignment="1">
      <alignment horizontal="center" vertical="top"/>
    </xf>
    <xf numFmtId="0" fontId="27" fillId="0" borderId="0" xfId="0" applyFont="1" applyAlignment="1">
      <alignment wrapText="1"/>
    </xf>
    <xf numFmtId="0" fontId="14" fillId="0" borderId="0" xfId="0" applyFont="1" applyFill="1" applyAlignment="1">
      <alignment wrapText="1"/>
    </xf>
    <xf numFmtId="0" fontId="18" fillId="0" borderId="0" xfId="0" applyFont="1" applyAlignment="1">
      <alignment vertical="top"/>
    </xf>
    <xf numFmtId="0" fontId="26" fillId="0" borderId="1" xfId="0" applyFont="1" applyBorder="1" applyAlignment="1">
      <alignment vertical="top"/>
    </xf>
    <xf numFmtId="0" fontId="26" fillId="0" borderId="2" xfId="0" applyFont="1" applyBorder="1" applyAlignment="1">
      <alignment horizontal="center" vertical="top"/>
    </xf>
    <xf numFmtId="0" fontId="26" fillId="0" borderId="4" xfId="0" applyFont="1" applyBorder="1" applyAlignment="1">
      <alignment horizontal="right" vertical="top"/>
    </xf>
    <xf numFmtId="0" fontId="26" fillId="0" borderId="4" xfId="0" applyFont="1" applyBorder="1" applyAlignment="1">
      <alignment horizontal="center" vertical="top"/>
    </xf>
    <xf numFmtId="0" fontId="26" fillId="0" borderId="4" xfId="0" applyFont="1" applyFill="1" applyBorder="1" applyAlignment="1">
      <alignment horizontal="right" vertical="top"/>
    </xf>
    <xf numFmtId="0" fontId="26" fillId="0" borderId="5" xfId="0" applyFont="1" applyBorder="1" applyAlignment="1">
      <alignment horizontal="center" vertical="top" wrapText="1"/>
    </xf>
    <xf numFmtId="0" fontId="18" fillId="0" borderId="5" xfId="0" applyFont="1" applyBorder="1" applyAlignment="1">
      <alignment vertical="top"/>
    </xf>
    <xf numFmtId="3" fontId="18" fillId="0" borderId="5" xfId="0" applyNumberFormat="1" applyFont="1" applyBorder="1" applyAlignment="1">
      <alignment vertical="top"/>
    </xf>
    <xf numFmtId="3" fontId="18" fillId="0" borderId="5" xfId="0" applyNumberFormat="1" applyFont="1" applyFill="1" applyBorder="1" applyAlignment="1">
      <alignment vertical="top"/>
    </xf>
    <xf numFmtId="0" fontId="18" fillId="0" borderId="5" xfId="0" applyFont="1" applyBorder="1" applyAlignment="1">
      <alignment horizontal="right" vertical="top"/>
    </xf>
    <xf numFmtId="0" fontId="18" fillId="0" borderId="10" xfId="0" applyFont="1" applyBorder="1" applyAlignment="1">
      <alignment vertical="top"/>
    </xf>
    <xf numFmtId="0" fontId="18" fillId="0" borderId="0" xfId="0" applyFont="1" applyBorder="1" applyAlignment="1">
      <alignment vertical="top"/>
    </xf>
    <xf numFmtId="3" fontId="18" fillId="0" borderId="9" xfId="0" applyNumberFormat="1" applyFont="1" applyBorder="1" applyAlignment="1">
      <alignment vertical="top"/>
    </xf>
    <xf numFmtId="0" fontId="18" fillId="0" borderId="5" xfId="0" applyFont="1" applyFill="1" applyBorder="1" applyAlignment="1">
      <alignment vertical="top"/>
    </xf>
    <xf numFmtId="0" fontId="26" fillId="0" borderId="5" xfId="0" applyFont="1" applyBorder="1" applyAlignment="1">
      <alignment vertical="top"/>
    </xf>
    <xf numFmtId="0" fontId="26" fillId="0" borderId="5" xfId="0" applyFont="1" applyBorder="1" applyAlignment="1">
      <alignment horizontal="right" vertical="top"/>
    </xf>
    <xf numFmtId="0" fontId="18" fillId="0" borderId="15" xfId="0" applyFont="1" applyBorder="1" applyAlignment="1">
      <alignment horizontal="right" vertical="top"/>
    </xf>
    <xf numFmtId="0" fontId="26" fillId="0" borderId="16" xfId="0" applyFont="1" applyBorder="1" applyAlignment="1">
      <alignment horizontal="left" vertical="top"/>
    </xf>
    <xf numFmtId="3" fontId="18" fillId="0" borderId="11" xfId="0" applyNumberFormat="1" applyFont="1" applyBorder="1" applyAlignment="1">
      <alignment vertical="top"/>
    </xf>
    <xf numFmtId="0" fontId="18" fillId="0" borderId="5" xfId="0" applyFont="1" applyBorder="1" applyAlignment="1">
      <alignment horizontal="left" vertical="top"/>
    </xf>
    <xf numFmtId="167" fontId="18" fillId="0" borderId="5" xfId="0" applyNumberFormat="1" applyFont="1" applyBorder="1" applyAlignment="1">
      <alignment vertical="top"/>
    </xf>
    <xf numFmtId="167" fontId="18" fillId="0" borderId="5" xfId="0" applyNumberFormat="1" applyFont="1" applyFill="1" applyBorder="1" applyAlignment="1">
      <alignment vertical="top"/>
    </xf>
    <xf numFmtId="166" fontId="18" fillId="0" borderId="5" xfId="0" applyNumberFormat="1" applyFont="1" applyBorder="1" applyAlignment="1">
      <alignment vertical="top"/>
    </xf>
    <xf numFmtId="0" fontId="18" fillId="0" borderId="5" xfId="0" applyFont="1" applyBorder="1" applyAlignment="1">
      <alignment horizontal="left" vertical="top" wrapText="1"/>
    </xf>
    <xf numFmtId="0" fontId="18" fillId="0" borderId="0" xfId="0" applyFont="1" applyFill="1" applyBorder="1" applyProtection="1"/>
    <xf numFmtId="0" fontId="18" fillId="0" borderId="0" xfId="0" applyFont="1" applyBorder="1" applyAlignment="1">
      <alignment horizontal="left" vertical="top" wrapText="1"/>
    </xf>
    <xf numFmtId="167" fontId="18" fillId="0" borderId="0" xfId="0" applyNumberFormat="1" applyFont="1" applyBorder="1" applyAlignment="1">
      <alignment vertical="top"/>
    </xf>
    <xf numFmtId="0" fontId="18" fillId="0" borderId="0" xfId="0" applyFont="1" applyBorder="1" applyAlignment="1">
      <alignment horizontal="right" vertical="top"/>
    </xf>
    <xf numFmtId="0" fontId="18" fillId="0" borderId="0" xfId="0" applyFont="1" applyFill="1" applyBorder="1" applyAlignment="1">
      <alignment vertical="top"/>
    </xf>
    <xf numFmtId="0" fontId="18" fillId="0" borderId="10" xfId="0" applyFont="1" applyBorder="1" applyAlignment="1">
      <alignment horizontal="right" vertical="top"/>
    </xf>
    <xf numFmtId="0" fontId="18" fillId="0" borderId="0" xfId="0" applyFont="1" applyFill="1" applyBorder="1" applyAlignment="1">
      <alignment horizontal="left" vertical="top"/>
    </xf>
    <xf numFmtId="0" fontId="19" fillId="0" borderId="10" xfId="0" applyFont="1" applyBorder="1" applyAlignment="1">
      <alignment horizontal="right" vertical="top"/>
    </xf>
    <xf numFmtId="0" fontId="18" fillId="0" borderId="0" xfId="0" applyFont="1" applyBorder="1" applyAlignment="1">
      <alignment horizontal="left" vertical="top"/>
    </xf>
    <xf numFmtId="0" fontId="18" fillId="0" borderId="5" xfId="0" applyFont="1" applyFill="1" applyBorder="1"/>
    <xf numFmtId="0" fontId="18" fillId="0" borderId="5" xfId="0" applyFont="1" applyBorder="1"/>
    <xf numFmtId="0" fontId="26" fillId="0" borderId="5" xfId="0" applyFont="1" applyFill="1" applyBorder="1" applyAlignment="1">
      <alignment horizontal="center"/>
    </xf>
    <xf numFmtId="0" fontId="26" fillId="0" borderId="5" xfId="0" applyFont="1" applyFill="1" applyBorder="1" applyAlignment="1">
      <alignment horizontal="left"/>
    </xf>
    <xf numFmtId="0" fontId="26" fillId="0" borderId="5" xfId="0" applyFont="1" applyFill="1" applyBorder="1"/>
    <xf numFmtId="0" fontId="18" fillId="0" borderId="5" xfId="0" applyFont="1" applyFill="1" applyBorder="1" applyAlignment="1">
      <alignment horizontal="center"/>
    </xf>
    <xf numFmtId="3" fontId="18" fillId="0" borderId="5" xfId="0" applyNumberFormat="1" applyFont="1" applyFill="1" applyBorder="1"/>
    <xf numFmtId="0" fontId="18" fillId="0" borderId="5" xfId="0" applyFont="1" applyFill="1" applyBorder="1" applyAlignment="1">
      <alignment horizontal="left"/>
    </xf>
    <xf numFmtId="3" fontId="18" fillId="0" borderId="5" xfId="0" applyNumberFormat="1" applyFont="1" applyBorder="1"/>
    <xf numFmtId="3" fontId="26" fillId="0" borderId="5" xfId="0" applyNumberFormat="1" applyFont="1" applyFill="1" applyBorder="1"/>
    <xf numFmtId="166" fontId="18" fillId="0" borderId="5" xfId="0" applyNumberFormat="1" applyFont="1" applyFill="1" applyBorder="1" applyAlignment="1">
      <alignment horizontal="right"/>
    </xf>
    <xf numFmtId="0" fontId="13" fillId="0" borderId="0" xfId="0" applyFont="1" applyBorder="1" applyAlignment="1">
      <alignment horizontal="right"/>
    </xf>
    <xf numFmtId="165" fontId="17" fillId="0" borderId="5" xfId="1" applyNumberFormat="1" applyFont="1" applyBorder="1" applyAlignment="1">
      <alignment horizontal="left" vertical="top" wrapText="1"/>
    </xf>
    <xf numFmtId="165" fontId="17" fillId="0" borderId="5" xfId="1" applyNumberFormat="1" applyFont="1" applyFill="1" applyBorder="1" applyAlignment="1">
      <alignment horizontal="left" vertical="top" wrapText="1"/>
    </xf>
    <xf numFmtId="167" fontId="17" fillId="0" borderId="5" xfId="0" applyNumberFormat="1" applyFont="1" applyBorder="1" applyAlignment="1">
      <alignment horizontal="center" vertical="top" wrapText="1"/>
    </xf>
    <xf numFmtId="167" fontId="17" fillId="0" borderId="5" xfId="0" applyNumberFormat="1" applyFont="1" applyFill="1" applyBorder="1" applyAlignment="1">
      <alignment horizontal="center" vertical="top" wrapText="1"/>
    </xf>
    <xf numFmtId="0" fontId="17" fillId="0" borderId="5" xfId="0" applyFont="1" applyFill="1" applyBorder="1" applyAlignment="1">
      <alignment horizontal="center" wrapText="1"/>
    </xf>
    <xf numFmtId="165" fontId="17" fillId="0" borderId="5" xfId="1" applyNumberFormat="1" applyFont="1" applyFill="1" applyBorder="1" applyAlignment="1">
      <alignment horizontal="left" wrapText="1"/>
    </xf>
    <xf numFmtId="167" fontId="17" fillId="0" borderId="5" xfId="0" applyNumberFormat="1" applyFont="1" applyFill="1" applyBorder="1" applyAlignment="1">
      <alignment horizontal="center" wrapText="1"/>
    </xf>
    <xf numFmtId="0" fontId="14" fillId="0" borderId="5" xfId="0" applyFont="1" applyFill="1" applyBorder="1" applyAlignment="1">
      <alignment horizontal="center"/>
    </xf>
    <xf numFmtId="166" fontId="14" fillId="0" borderId="5" xfId="0" applyNumberFormat="1" applyFont="1" applyBorder="1" applyAlignment="1">
      <alignment horizontal="center"/>
    </xf>
    <xf numFmtId="166" fontId="17" fillId="0" borderId="5" xfId="2" applyNumberFormat="1" applyFont="1" applyFill="1" applyBorder="1" applyAlignment="1">
      <alignment horizontal="center" wrapText="1"/>
    </xf>
    <xf numFmtId="0" fontId="17" fillId="0" borderId="4" xfId="0" applyFont="1" applyFill="1" applyBorder="1" applyAlignment="1">
      <alignment horizontal="center" wrapText="1"/>
    </xf>
    <xf numFmtId="165" fontId="17" fillId="0" borderId="4" xfId="1" applyNumberFormat="1" applyFont="1" applyFill="1" applyBorder="1" applyAlignment="1">
      <alignment horizontal="left" wrapText="1"/>
    </xf>
    <xf numFmtId="166" fontId="17" fillId="0" borderId="4" xfId="2" applyNumberFormat="1" applyFont="1" applyFill="1" applyBorder="1" applyAlignment="1">
      <alignment horizontal="center" wrapText="1"/>
    </xf>
    <xf numFmtId="0" fontId="14" fillId="0" borderId="4" xfId="0" applyFont="1" applyFill="1" applyBorder="1" applyAlignment="1">
      <alignment horizontal="center"/>
    </xf>
    <xf numFmtId="0" fontId="26" fillId="3" borderId="4" xfId="0" applyFont="1" applyFill="1" applyBorder="1" applyAlignment="1">
      <alignment horizontal="center" wrapText="1"/>
    </xf>
    <xf numFmtId="165" fontId="26" fillId="3" borderId="4" xfId="1" applyNumberFormat="1" applyFont="1" applyFill="1" applyBorder="1" applyAlignment="1">
      <alignment horizontal="left" wrapText="1"/>
    </xf>
    <xf numFmtId="165" fontId="26" fillId="0" borderId="4" xfId="1" applyNumberFormat="1" applyFont="1" applyFill="1" applyBorder="1" applyAlignment="1">
      <alignment horizontal="left" wrapText="1"/>
    </xf>
    <xf numFmtId="166" fontId="26" fillId="3" borderId="4" xfId="2" applyNumberFormat="1" applyFont="1" applyFill="1" applyBorder="1" applyAlignment="1">
      <alignment horizontal="center" wrapText="1"/>
    </xf>
    <xf numFmtId="166" fontId="26" fillId="3" borderId="4" xfId="0" applyNumberFormat="1" applyFont="1" applyFill="1" applyBorder="1" applyAlignment="1">
      <alignment horizontal="center"/>
    </xf>
    <xf numFmtId="0" fontId="26" fillId="3" borderId="5" xfId="0" applyFont="1" applyFill="1" applyBorder="1" applyAlignment="1">
      <alignment horizontal="center" wrapText="1"/>
    </xf>
    <xf numFmtId="165" fontId="26" fillId="3" borderId="5" xfId="1" applyNumberFormat="1" applyFont="1" applyFill="1" applyBorder="1" applyAlignment="1">
      <alignment horizontal="left" wrapText="1"/>
    </xf>
    <xf numFmtId="165" fontId="26" fillId="0" borderId="5" xfId="1" applyNumberFormat="1" applyFont="1" applyFill="1" applyBorder="1" applyAlignment="1">
      <alignment horizontal="left" wrapText="1"/>
    </xf>
    <xf numFmtId="166" fontId="26" fillId="3" borderId="5" xfId="2" applyNumberFormat="1" applyFont="1" applyFill="1" applyBorder="1" applyAlignment="1">
      <alignment horizontal="center" wrapText="1"/>
    </xf>
    <xf numFmtId="166" fontId="26" fillId="3" borderId="5" xfId="0" applyNumberFormat="1" applyFont="1" applyFill="1" applyBorder="1" applyAlignment="1">
      <alignment horizontal="center"/>
    </xf>
    <xf numFmtId="165" fontId="14" fillId="0" borderId="0" xfId="0" applyNumberFormat="1" applyFont="1"/>
    <xf numFmtId="0" fontId="13" fillId="0" borderId="0" xfId="0" applyFont="1"/>
    <xf numFmtId="0" fontId="13" fillId="0" borderId="5" xfId="0" applyFont="1" applyBorder="1" applyAlignment="1">
      <alignment horizontal="center" vertical="center" wrapText="1"/>
    </xf>
    <xf numFmtId="0" fontId="13" fillId="4" borderId="5" xfId="0" applyFont="1" applyFill="1" applyBorder="1" applyAlignment="1">
      <alignment horizontal="center" vertical="center" wrapText="1"/>
    </xf>
    <xf numFmtId="0" fontId="43" fillId="0" borderId="5" xfId="0" applyFont="1" applyBorder="1" applyAlignment="1">
      <alignment horizontal="center"/>
    </xf>
    <xf numFmtId="0" fontId="17" fillId="0" borderId="5" xfId="0" applyFont="1" applyBorder="1" applyAlignment="1">
      <alignment horizontal="center" vertical="center" wrapText="1"/>
    </xf>
    <xf numFmtId="0" fontId="14" fillId="0" borderId="5" xfId="0" applyFont="1" applyBorder="1" applyAlignment="1">
      <alignment vertical="center" wrapText="1"/>
    </xf>
    <xf numFmtId="0" fontId="14" fillId="4" borderId="5" xfId="0" applyFont="1" applyFill="1" applyBorder="1" applyAlignment="1">
      <alignment vertical="center" wrapText="1"/>
    </xf>
    <xf numFmtId="0" fontId="17" fillId="4" borderId="5" xfId="0" applyFont="1" applyFill="1" applyBorder="1" applyAlignment="1">
      <alignment horizontal="center" vertical="center" wrapText="1"/>
    </xf>
    <xf numFmtId="166" fontId="17" fillId="4" borderId="5" xfId="0" applyNumberFormat="1" applyFont="1" applyFill="1" applyBorder="1" applyAlignment="1">
      <alignment horizontal="center" vertical="center" wrapText="1"/>
    </xf>
    <xf numFmtId="0" fontId="13" fillId="4" borderId="5" xfId="0" applyFont="1" applyFill="1" applyBorder="1" applyAlignment="1">
      <alignment vertical="center" wrapText="1"/>
    </xf>
    <xf numFmtId="0" fontId="5" fillId="4" borderId="5" xfId="0" applyFont="1" applyFill="1" applyBorder="1" applyAlignment="1">
      <alignment horizontal="center" vertical="center" wrapText="1"/>
    </xf>
    <xf numFmtId="0" fontId="18" fillId="0" borderId="5" xfId="0" applyFont="1" applyBorder="1" applyAlignment="1">
      <alignment vertical="top" wrapText="1"/>
    </xf>
    <xf numFmtId="0" fontId="18" fillId="0" borderId="5" xfId="0" applyFont="1" applyBorder="1" applyAlignment="1">
      <alignment horizontal="center" vertical="top" wrapText="1"/>
    </xf>
    <xf numFmtId="0" fontId="26" fillId="0" borderId="3" xfId="0" applyFont="1" applyBorder="1" applyAlignment="1">
      <alignment horizontal="center" vertical="top" wrapText="1"/>
    </xf>
    <xf numFmtId="4" fontId="32" fillId="0" borderId="14" xfId="0" applyNumberFormat="1" applyFont="1" applyBorder="1" applyAlignment="1">
      <alignment horizontal="center" vertical="top" wrapText="1"/>
    </xf>
    <xf numFmtId="1" fontId="14" fillId="0" borderId="0" xfId="0" applyNumberFormat="1" applyFont="1"/>
    <xf numFmtId="0" fontId="18" fillId="0" borderId="6" xfId="0" applyFont="1" applyBorder="1" applyAlignment="1">
      <alignment horizontal="right" vertical="top" wrapText="1"/>
    </xf>
    <xf numFmtId="0" fontId="18" fillId="0" borderId="11" xfId="0" applyFont="1" applyBorder="1" applyAlignment="1">
      <alignment vertical="top" wrapText="1"/>
    </xf>
    <xf numFmtId="4" fontId="30" fillId="0" borderId="11" xfId="0" applyNumberFormat="1" applyFont="1" applyBorder="1" applyAlignment="1">
      <alignment horizontal="center" vertical="top" wrapText="1"/>
    </xf>
    <xf numFmtId="0" fontId="18" fillId="0" borderId="13" xfId="0" applyFont="1" applyBorder="1" applyAlignment="1">
      <alignment horizontal="right" vertical="top" wrapText="1"/>
    </xf>
    <xf numFmtId="0" fontId="18" fillId="0" borderId="9" xfId="0" applyFont="1" applyBorder="1" applyAlignment="1">
      <alignment vertical="top" wrapText="1"/>
    </xf>
    <xf numFmtId="4" fontId="30" fillId="0" borderId="9" xfId="0" applyNumberFormat="1" applyFont="1" applyBorder="1" applyAlignment="1">
      <alignment horizontal="center" vertical="top" wrapText="1"/>
    </xf>
    <xf numFmtId="0" fontId="18" fillId="0" borderId="4" xfId="0" applyFont="1" applyBorder="1" applyAlignment="1">
      <alignment horizontal="right" vertical="top" wrapText="1"/>
    </xf>
    <xf numFmtId="0" fontId="18" fillId="0" borderId="3" xfId="0" applyFont="1" applyBorder="1" applyAlignment="1">
      <alignment vertical="top" wrapText="1"/>
    </xf>
    <xf numFmtId="4" fontId="30" fillId="0" borderId="3" xfId="0" applyNumberFormat="1" applyFont="1" applyBorder="1" applyAlignment="1">
      <alignment horizontal="center" vertical="top" wrapText="1"/>
    </xf>
    <xf numFmtId="0" fontId="26" fillId="0" borderId="13" xfId="0" applyFont="1" applyBorder="1" applyAlignment="1">
      <alignment vertical="top" wrapText="1"/>
    </xf>
    <xf numFmtId="0" fontId="18" fillId="0" borderId="9" xfId="0" applyFont="1" applyFill="1" applyBorder="1" applyAlignment="1">
      <alignment vertical="top" wrapText="1"/>
    </xf>
    <xf numFmtId="0" fontId="18" fillId="0" borderId="0" xfId="0" applyFont="1" applyBorder="1" applyAlignment="1">
      <alignment vertical="top" wrapText="1"/>
    </xf>
    <xf numFmtId="9" fontId="14" fillId="0" borderId="0" xfId="2" applyFont="1"/>
    <xf numFmtId="4" fontId="26" fillId="0" borderId="14" xfId="0" applyNumberFormat="1" applyFont="1" applyBorder="1" applyAlignment="1">
      <alignment horizontal="center" vertical="top" wrapText="1"/>
    </xf>
    <xf numFmtId="3" fontId="14" fillId="0" borderId="0" xfId="0" applyNumberFormat="1" applyFont="1"/>
    <xf numFmtId="176" fontId="14" fillId="0" borderId="0" xfId="0" applyNumberFormat="1" applyFont="1"/>
    <xf numFmtId="0" fontId="18" fillId="0" borderId="9" xfId="0" applyFont="1" applyBorder="1" applyAlignment="1">
      <alignment horizontal="left" vertical="top" wrapText="1"/>
    </xf>
    <xf numFmtId="0" fontId="18" fillId="0" borderId="7" xfId="0" applyFont="1" applyBorder="1" applyAlignment="1">
      <alignment horizontal="right" vertical="top" wrapText="1"/>
    </xf>
    <xf numFmtId="3" fontId="30" fillId="0" borderId="12" xfId="0" applyNumberFormat="1" applyFont="1" applyBorder="1" applyAlignment="1">
      <alignment horizontal="right" vertical="top" wrapText="1"/>
    </xf>
    <xf numFmtId="3" fontId="30" fillId="0" borderId="14" xfId="0" applyNumberFormat="1" applyFont="1" applyBorder="1" applyAlignment="1">
      <alignment horizontal="right" vertical="top" wrapText="1"/>
    </xf>
    <xf numFmtId="0" fontId="26" fillId="0" borderId="7" xfId="0" applyFont="1" applyBorder="1" applyAlignment="1">
      <alignment horizontal="center" vertical="top" wrapText="1"/>
    </xf>
    <xf numFmtId="0" fontId="26" fillId="0" borderId="14" xfId="0" applyFont="1" applyBorder="1" applyAlignment="1">
      <alignment horizontal="center" vertical="top" wrapText="1"/>
    </xf>
    <xf numFmtId="166" fontId="30" fillId="0" borderId="5" xfId="0" applyNumberFormat="1" applyFont="1" applyBorder="1" applyAlignment="1">
      <alignment horizontal="center" vertical="top" wrapText="1"/>
    </xf>
    <xf numFmtId="166" fontId="26" fillId="0" borderId="5" xfId="0" applyNumberFormat="1" applyFont="1" applyBorder="1" applyAlignment="1">
      <alignment horizontal="center" vertical="top"/>
    </xf>
    <xf numFmtId="0" fontId="18" fillId="0" borderId="0" xfId="0" applyFont="1" applyBorder="1" applyAlignment="1">
      <alignment horizontal="justify" wrapText="1"/>
    </xf>
    <xf numFmtId="0" fontId="26" fillId="0" borderId="0" xfId="0" applyFont="1" applyBorder="1" applyAlignment="1">
      <alignment horizontal="justify" wrapText="1"/>
    </xf>
    <xf numFmtId="174" fontId="14" fillId="0" borderId="0" xfId="0" applyNumberFormat="1" applyFont="1"/>
    <xf numFmtId="174" fontId="13" fillId="0" borderId="0" xfId="0" applyNumberFormat="1" applyFont="1"/>
    <xf numFmtId="0" fontId="18" fillId="0" borderId="0" xfId="0" applyFont="1" applyBorder="1" applyAlignment="1">
      <alignment wrapText="1"/>
    </xf>
    <xf numFmtId="0" fontId="18" fillId="0" borderId="0" xfId="0" applyFont="1" applyBorder="1" applyAlignment="1">
      <alignment horizontal="left" wrapText="1"/>
    </xf>
    <xf numFmtId="174" fontId="18" fillId="0" borderId="0" xfId="0" applyNumberFormat="1" applyFont="1" applyBorder="1"/>
    <xf numFmtId="4" fontId="18" fillId="0" borderId="9" xfId="0" applyNumberFormat="1" applyFont="1" applyBorder="1" applyAlignment="1">
      <alignment horizontal="center" vertical="top" wrapText="1"/>
    </xf>
    <xf numFmtId="0" fontId="13" fillId="0" borderId="6" xfId="0" applyFont="1" applyBorder="1" applyAlignment="1">
      <alignment vertical="top"/>
    </xf>
    <xf numFmtId="0" fontId="13" fillId="0" borderId="6" xfId="0" applyFont="1" applyBorder="1" applyAlignment="1">
      <alignment vertical="top" wrapText="1"/>
    </xf>
    <xf numFmtId="0" fontId="13" fillId="0" borderId="4" xfId="0" applyFont="1" applyBorder="1" applyAlignment="1">
      <alignment vertical="top"/>
    </xf>
    <xf numFmtId="0" fontId="13" fillId="0" borderId="1" xfId="0" applyFont="1" applyBorder="1" applyAlignment="1">
      <alignment vertical="top" wrapText="1"/>
    </xf>
    <xf numFmtId="0" fontId="13" fillId="0" borderId="7" xfId="0" applyFont="1" applyFill="1" applyBorder="1" applyAlignment="1">
      <alignment horizontal="center" vertical="top" wrapText="1"/>
    </xf>
    <xf numFmtId="4" fontId="13" fillId="0" borderId="5" xfId="0" applyNumberFormat="1" applyFont="1" applyBorder="1" applyAlignment="1">
      <alignment horizontal="center" vertical="top" wrapText="1"/>
    </xf>
    <xf numFmtId="4" fontId="13" fillId="0" borderId="7" xfId="0" applyNumberFormat="1" applyFont="1" applyFill="1" applyBorder="1" applyAlignment="1">
      <alignment horizontal="center" vertical="top" wrapText="1"/>
    </xf>
    <xf numFmtId="4" fontId="13" fillId="0" borderId="5" xfId="0" applyNumberFormat="1" applyFont="1" applyBorder="1" applyAlignment="1">
      <alignment horizontal="center" vertical="top"/>
    </xf>
    <xf numFmtId="0" fontId="45" fillId="0" borderId="5" xfId="0" applyFont="1" applyBorder="1" applyAlignment="1">
      <alignment vertical="top" wrapText="1"/>
    </xf>
    <xf numFmtId="4" fontId="14" fillId="0" borderId="5" xfId="0" applyNumberFormat="1" applyFont="1" applyBorder="1" applyAlignment="1">
      <alignment horizontal="center" vertical="top" wrapText="1"/>
    </xf>
    <xf numFmtId="4" fontId="14" fillId="0" borderId="7" xfId="0" applyNumberFormat="1" applyFont="1" applyFill="1" applyBorder="1" applyAlignment="1">
      <alignment horizontal="center" vertical="top" wrapText="1"/>
    </xf>
    <xf numFmtId="4" fontId="14" fillId="0" borderId="5" xfId="0" applyNumberFormat="1" applyFont="1" applyBorder="1" applyAlignment="1">
      <alignment horizontal="center" vertical="top"/>
    </xf>
    <xf numFmtId="171" fontId="14" fillId="0" borderId="0" xfId="0" applyNumberFormat="1" applyFont="1" applyAlignment="1">
      <alignment vertical="top"/>
    </xf>
    <xf numFmtId="3" fontId="14" fillId="0" borderId="0" xfId="0" applyNumberFormat="1" applyFont="1" applyAlignment="1">
      <alignment vertical="top"/>
    </xf>
    <xf numFmtId="4" fontId="14" fillId="0" borderId="5" xfId="0" applyNumberFormat="1" applyFont="1" applyFill="1" applyBorder="1" applyAlignment="1">
      <alignment horizontal="center" vertical="top"/>
    </xf>
    <xf numFmtId="0" fontId="14" fillId="0" borderId="6" xfId="0" applyFont="1" applyBorder="1" applyAlignment="1">
      <alignment vertical="top" wrapText="1"/>
    </xf>
    <xf numFmtId="0" fontId="14" fillId="0" borderId="13" xfId="0" applyFont="1" applyBorder="1" applyAlignment="1">
      <alignment vertical="top" wrapText="1"/>
    </xf>
    <xf numFmtId="0" fontId="14" fillId="0" borderId="4" xfId="0" applyFont="1" applyBorder="1" applyAlignment="1">
      <alignment vertical="top" wrapText="1"/>
    </xf>
    <xf numFmtId="4" fontId="14" fillId="0" borderId="5" xfId="1" applyNumberFormat="1" applyFont="1" applyFill="1" applyBorder="1" applyAlignment="1">
      <alignment vertical="top" wrapText="1"/>
    </xf>
    <xf numFmtId="167" fontId="13" fillId="0" borderId="5" xfId="1" applyNumberFormat="1" applyFont="1" applyBorder="1" applyAlignment="1">
      <alignment horizontal="center" vertical="top" wrapText="1"/>
    </xf>
    <xf numFmtId="0" fontId="14" fillId="0" borderId="0" xfId="0" applyFont="1" applyBorder="1" applyAlignment="1">
      <alignment vertical="top" wrapText="1"/>
    </xf>
    <xf numFmtId="166" fontId="14" fillId="0" borderId="5" xfId="0" applyNumberFormat="1" applyFont="1" applyBorder="1" applyAlignment="1">
      <alignment horizontal="right" vertical="top" wrapText="1"/>
    </xf>
    <xf numFmtId="166" fontId="14" fillId="0" borderId="0" xfId="0" applyNumberFormat="1" applyFont="1" applyAlignment="1">
      <alignment vertical="top"/>
    </xf>
    <xf numFmtId="175" fontId="14" fillId="0" borderId="0" xfId="0" applyNumberFormat="1" applyFont="1" applyAlignment="1">
      <alignment vertical="top"/>
    </xf>
    <xf numFmtId="0" fontId="47" fillId="0" borderId="0" xfId="0" applyFont="1" applyAlignment="1">
      <alignment horizontal="justify" vertical="top"/>
    </xf>
    <xf numFmtId="4" fontId="14" fillId="0" borderId="5" xfId="0" applyNumberFormat="1" applyFont="1" applyBorder="1" applyAlignment="1">
      <alignment horizontal="center" vertical="center"/>
    </xf>
    <xf numFmtId="17" fontId="26" fillId="0" borderId="5" xfId="0" applyNumberFormat="1" applyFont="1" applyFill="1" applyBorder="1" applyAlignment="1">
      <alignment horizontal="center" vertical="center" wrapText="1"/>
    </xf>
    <xf numFmtId="0" fontId="26" fillId="0" borderId="5" xfId="0" quotePrefix="1" applyFont="1"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top"/>
    </xf>
    <xf numFmtId="0" fontId="13" fillId="0" borderId="5" xfId="0" applyFont="1" applyBorder="1" applyAlignment="1">
      <alignment vertical="top"/>
    </xf>
    <xf numFmtId="3" fontId="13" fillId="0" borderId="5" xfId="0" applyNumberFormat="1" applyFont="1" applyFill="1" applyBorder="1" applyAlignment="1">
      <alignment vertical="top"/>
    </xf>
    <xf numFmtId="3" fontId="26" fillId="0" borderId="5" xfId="0" applyNumberFormat="1" applyFont="1" applyFill="1" applyBorder="1" applyAlignment="1">
      <alignment vertical="top"/>
    </xf>
    <xf numFmtId="3" fontId="14" fillId="0" borderId="5" xfId="0" applyNumberFormat="1" applyFont="1" applyFill="1" applyBorder="1" applyAlignment="1">
      <alignment vertical="top"/>
    </xf>
    <xf numFmtId="3" fontId="18" fillId="0" borderId="5" xfId="3" applyNumberFormat="1" applyFont="1" applyFill="1" applyBorder="1" applyAlignment="1">
      <alignment vertical="top"/>
    </xf>
    <xf numFmtId="3" fontId="18" fillId="0" borderId="5" xfId="3" applyNumberFormat="1" applyFont="1" applyBorder="1" applyAlignment="1">
      <alignment vertical="top"/>
    </xf>
    <xf numFmtId="0" fontId="14" fillId="0" borderId="5" xfId="0" applyFont="1" applyFill="1" applyBorder="1" applyAlignment="1">
      <alignment vertical="top"/>
    </xf>
    <xf numFmtId="3" fontId="30" fillId="0" borderId="5" xfId="0" applyNumberFormat="1" applyFont="1" applyFill="1" applyBorder="1" applyAlignment="1">
      <alignment vertical="top"/>
    </xf>
    <xf numFmtId="3" fontId="26" fillId="0" borderId="5" xfId="3" applyNumberFormat="1" applyFont="1" applyFill="1" applyBorder="1" applyAlignment="1">
      <alignment vertical="top"/>
    </xf>
    <xf numFmtId="3" fontId="26" fillId="0" borderId="5" xfId="3" applyNumberFormat="1" applyFont="1" applyBorder="1" applyAlignment="1">
      <alignment vertical="top"/>
    </xf>
    <xf numFmtId="0" fontId="13" fillId="0" borderId="5" xfId="0" applyFont="1" applyFill="1" applyBorder="1" applyAlignment="1">
      <alignment vertical="top"/>
    </xf>
    <xf numFmtId="1" fontId="14" fillId="0" borderId="5" xfId="0" applyNumberFormat="1" applyFont="1" applyFill="1" applyBorder="1" applyAlignment="1">
      <alignment vertical="top"/>
    </xf>
    <xf numFmtId="165" fontId="26" fillId="0" borderId="5" xfId="3" applyNumberFormat="1" applyFont="1" applyFill="1" applyBorder="1" applyAlignment="1">
      <alignment vertical="top"/>
    </xf>
    <xf numFmtId="166" fontId="18" fillId="0" borderId="5" xfId="3" applyNumberFormat="1" applyFont="1" applyFill="1" applyBorder="1" applyAlignment="1">
      <alignment vertical="top"/>
    </xf>
    <xf numFmtId="167" fontId="18" fillId="0" borderId="5" xfId="3" applyNumberFormat="1" applyFont="1" applyBorder="1" applyAlignment="1">
      <alignment vertical="top"/>
    </xf>
    <xf numFmtId="168" fontId="18" fillId="0" borderId="5" xfId="3" applyNumberFormat="1" applyFont="1" applyFill="1" applyBorder="1" applyAlignment="1">
      <alignment vertical="top"/>
    </xf>
    <xf numFmtId="166" fontId="14" fillId="0" borderId="5" xfId="0" applyNumberFormat="1" applyFont="1" applyFill="1" applyBorder="1" applyAlignment="1">
      <alignment vertical="top"/>
    </xf>
    <xf numFmtId="166" fontId="18" fillId="0" borderId="5" xfId="0" applyNumberFormat="1" applyFont="1" applyFill="1" applyBorder="1" applyAlignment="1">
      <alignment vertical="top"/>
    </xf>
    <xf numFmtId="167" fontId="18" fillId="0" borderId="5" xfId="3" applyNumberFormat="1" applyFont="1" applyBorder="1" applyAlignment="1">
      <alignment horizontal="right" vertical="top"/>
    </xf>
    <xf numFmtId="166" fontId="18" fillId="0" borderId="5" xfId="4" applyNumberFormat="1" applyFont="1" applyFill="1" applyBorder="1" applyAlignment="1">
      <alignment vertical="top"/>
    </xf>
    <xf numFmtId="0" fontId="18" fillId="0" borderId="0" xfId="0" applyFont="1" applyFill="1" applyBorder="1" applyAlignment="1" applyProtection="1">
      <alignment vertical="top"/>
    </xf>
    <xf numFmtId="0" fontId="18" fillId="0" borderId="0" xfId="0" applyFont="1" applyFill="1" applyAlignment="1">
      <alignment vertical="top"/>
    </xf>
    <xf numFmtId="0" fontId="14" fillId="0" borderId="0" xfId="0" applyFont="1" applyAlignment="1">
      <alignment horizontal="right" vertical="top"/>
    </xf>
    <xf numFmtId="0" fontId="14" fillId="0" borderId="0" xfId="0" applyFont="1" applyFill="1" applyAlignment="1">
      <alignment vertical="top"/>
    </xf>
    <xf numFmtId="0" fontId="18" fillId="0" borderId="0" xfId="0" applyFont="1"/>
    <xf numFmtId="0" fontId="18" fillId="0" borderId="5" xfId="0" applyFont="1" applyBorder="1" applyAlignment="1" applyProtection="1">
      <alignment horizontal="center" vertical="center" wrapText="1"/>
    </xf>
    <xf numFmtId="0" fontId="26" fillId="0" borderId="5" xfId="0" applyFont="1" applyBorder="1" applyAlignment="1" applyProtection="1">
      <alignment horizontal="center" vertical="center" wrapText="1"/>
    </xf>
    <xf numFmtId="0" fontId="18" fillId="0" borderId="0" xfId="0" applyFont="1" applyAlignment="1">
      <alignment horizontal="center" vertical="center"/>
    </xf>
    <xf numFmtId="0" fontId="26" fillId="0" borderId="5" xfId="0" applyFont="1" applyBorder="1" applyAlignment="1" applyProtection="1">
      <alignment horizontal="center" vertical="top"/>
    </xf>
    <xf numFmtId="0" fontId="26" fillId="0" borderId="5" xfId="0" applyFont="1" applyBorder="1" applyAlignment="1" applyProtection="1">
      <alignment vertical="top"/>
    </xf>
    <xf numFmtId="169" fontId="26" fillId="0" borderId="5" xfId="0" applyNumberFormat="1" applyFont="1" applyFill="1" applyBorder="1" applyAlignment="1">
      <alignment vertical="top"/>
    </xf>
    <xf numFmtId="0" fontId="18" fillId="0" borderId="5" xfId="0" applyFont="1" applyBorder="1" applyAlignment="1" applyProtection="1">
      <alignment vertical="top"/>
    </xf>
    <xf numFmtId="169" fontId="18" fillId="0" borderId="5" xfId="0" applyNumberFormat="1" applyFont="1" applyFill="1" applyBorder="1" applyAlignment="1">
      <alignment vertical="top"/>
    </xf>
    <xf numFmtId="170" fontId="18" fillId="0" borderId="5" xfId="1" applyNumberFormat="1" applyFont="1" applyFill="1" applyBorder="1" applyAlignment="1">
      <alignment horizontal="right" vertical="top"/>
    </xf>
    <xf numFmtId="170" fontId="18" fillId="0" borderId="5" xfId="0" applyNumberFormat="1" applyFont="1" applyFill="1" applyBorder="1" applyAlignment="1">
      <alignment horizontal="right" vertical="top"/>
    </xf>
    <xf numFmtId="3" fontId="26" fillId="0" borderId="5" xfId="0" applyNumberFormat="1" applyFont="1" applyBorder="1" applyAlignment="1">
      <alignment vertical="top"/>
    </xf>
    <xf numFmtId="169" fontId="26" fillId="0" borderId="5" xfId="0" applyNumberFormat="1" applyFont="1" applyBorder="1" applyAlignment="1">
      <alignment vertical="top"/>
    </xf>
    <xf numFmtId="165" fontId="18" fillId="0" borderId="5" xfId="3" applyNumberFormat="1" applyFont="1" applyFill="1" applyBorder="1" applyAlignment="1">
      <alignment vertical="top"/>
    </xf>
    <xf numFmtId="1" fontId="18" fillId="0" borderId="5" xfId="3" applyNumberFormat="1" applyFont="1" applyFill="1" applyBorder="1" applyAlignment="1">
      <alignment vertical="top"/>
    </xf>
    <xf numFmtId="170" fontId="26" fillId="0" borderId="5" xfId="0" applyNumberFormat="1" applyFont="1" applyFill="1" applyBorder="1" applyAlignment="1">
      <alignment horizontal="right" vertical="top"/>
    </xf>
    <xf numFmtId="0" fontId="26" fillId="0" borderId="0" xfId="0" applyFont="1"/>
    <xf numFmtId="169" fontId="18" fillId="0" borderId="5" xfId="3" applyNumberFormat="1" applyFont="1" applyFill="1" applyBorder="1" applyAlignment="1">
      <alignment vertical="top"/>
    </xf>
    <xf numFmtId="0" fontId="26" fillId="0" borderId="5" xfId="0" applyFont="1" applyBorder="1" applyAlignment="1" applyProtection="1">
      <alignment vertical="top" wrapText="1"/>
    </xf>
    <xf numFmtId="171" fontId="26" fillId="0" borderId="5" xfId="0" applyNumberFormat="1" applyFont="1" applyBorder="1" applyAlignment="1">
      <alignment vertical="top"/>
    </xf>
    <xf numFmtId="169" fontId="26" fillId="0" borderId="5" xfId="3" applyNumberFormat="1" applyFont="1" applyFill="1" applyBorder="1" applyAlignment="1">
      <alignment vertical="top"/>
    </xf>
    <xf numFmtId="0" fontId="18" fillId="0" borderId="5" xfId="0" applyFont="1" applyBorder="1" applyAlignment="1" applyProtection="1">
      <alignment vertical="top" wrapText="1"/>
    </xf>
    <xf numFmtId="0" fontId="18" fillId="0" borderId="0" xfId="0" applyFont="1" applyFill="1" applyBorder="1" applyAlignment="1" applyProtection="1">
      <alignment horizontal="right"/>
    </xf>
    <xf numFmtId="0" fontId="26" fillId="0" borderId="0" xfId="0" applyFont="1" applyBorder="1" applyAlignment="1" applyProtection="1">
      <alignment vertical="top" wrapText="1"/>
    </xf>
    <xf numFmtId="0" fontId="26" fillId="0" borderId="0" xfId="0" applyFont="1" applyBorder="1" applyProtection="1"/>
    <xf numFmtId="0" fontId="18" fillId="0" borderId="0" xfId="0" applyFont="1" applyBorder="1" applyAlignment="1" applyProtection="1">
      <alignment vertical="top" wrapText="1"/>
    </xf>
    <xf numFmtId="0" fontId="26" fillId="0" borderId="7" xfId="0" applyFont="1" applyBorder="1" applyAlignment="1" applyProtection="1">
      <alignment vertical="top" wrapText="1"/>
    </xf>
    <xf numFmtId="0" fontId="26" fillId="0" borderId="5" xfId="0" applyFont="1" applyBorder="1" applyAlignment="1" applyProtection="1">
      <alignment horizontal="right" vertical="top"/>
    </xf>
    <xf numFmtId="0" fontId="26" fillId="0" borderId="5" xfId="0" applyFont="1" applyFill="1" applyBorder="1" applyAlignment="1" applyProtection="1">
      <alignment horizontal="right" vertical="top"/>
    </xf>
    <xf numFmtId="0" fontId="26" fillId="0" borderId="5" xfId="0" applyFont="1" applyFill="1" applyBorder="1" applyAlignment="1" applyProtection="1">
      <alignment horizontal="right" vertical="top" wrapText="1"/>
      <protection locked="0"/>
    </xf>
    <xf numFmtId="0" fontId="26" fillId="0" borderId="5" xfId="0" applyFont="1" applyBorder="1" applyAlignment="1" applyProtection="1">
      <alignment horizontal="right" vertical="top" wrapText="1"/>
    </xf>
    <xf numFmtId="0" fontId="26" fillId="0" borderId="7" xfId="0" applyFont="1" applyFill="1" applyBorder="1" applyAlignment="1" applyProtection="1">
      <alignment horizontal="right" vertical="top" wrapText="1"/>
    </xf>
    <xf numFmtId="0" fontId="26" fillId="0" borderId="5" xfId="0" applyFont="1" applyFill="1" applyBorder="1" applyAlignment="1" applyProtection="1">
      <alignment horizontal="right" vertical="top" wrapText="1"/>
    </xf>
    <xf numFmtId="0" fontId="18" fillId="0" borderId="5" xfId="0" applyFont="1" applyBorder="1" applyAlignment="1" applyProtection="1">
      <alignment horizontal="center" vertical="top"/>
    </xf>
    <xf numFmtId="0" fontId="18" fillId="0" borderId="7" xfId="0" applyFont="1" applyBorder="1" applyAlignment="1" applyProtection="1">
      <alignment horizontal="center" vertical="top" wrapText="1"/>
    </xf>
    <xf numFmtId="0" fontId="18" fillId="0" borderId="7" xfId="0" applyFont="1" applyBorder="1" applyAlignment="1" applyProtection="1">
      <alignment horizontal="center" vertical="top"/>
    </xf>
    <xf numFmtId="0" fontId="18" fillId="0" borderId="7" xfId="0" applyFont="1" applyFill="1" applyBorder="1" applyAlignment="1" applyProtection="1">
      <alignment horizontal="center" vertical="top"/>
    </xf>
    <xf numFmtId="0" fontId="18" fillId="0" borderId="5" xfId="0" applyFont="1" applyFill="1" applyBorder="1" applyAlignment="1" applyProtection="1">
      <alignment horizontal="center" vertical="top"/>
    </xf>
    <xf numFmtId="3" fontId="26" fillId="0" borderId="5" xfId="0" applyNumberFormat="1" applyFont="1" applyBorder="1" applyAlignment="1" applyProtection="1">
      <alignment horizontal="right" vertical="top"/>
    </xf>
    <xf numFmtId="3" fontId="26" fillId="0" borderId="5" xfId="0" applyNumberFormat="1" applyFont="1" applyFill="1" applyBorder="1" applyAlignment="1" applyProtection="1">
      <alignment horizontal="right" vertical="top"/>
    </xf>
    <xf numFmtId="3" fontId="26" fillId="0" borderId="5" xfId="0" applyNumberFormat="1" applyFont="1" applyBorder="1" applyAlignment="1" applyProtection="1">
      <alignment vertical="top"/>
    </xf>
    <xf numFmtId="0" fontId="18" fillId="0" borderId="7" xfId="0" applyFont="1" applyBorder="1" applyAlignment="1" applyProtection="1">
      <alignment vertical="top" wrapText="1"/>
    </xf>
    <xf numFmtId="3" fontId="18" fillId="0" borderId="5" xfId="0" applyNumberFormat="1" applyFont="1" applyBorder="1" applyAlignment="1" applyProtection="1">
      <alignment horizontal="right" vertical="top"/>
    </xf>
    <xf numFmtId="3" fontId="18" fillId="0" borderId="5" xfId="0" applyNumberFormat="1" applyFont="1" applyFill="1" applyBorder="1" applyAlignment="1" applyProtection="1">
      <alignment horizontal="right" vertical="top"/>
    </xf>
    <xf numFmtId="3" fontId="18" fillId="0" borderId="5" xfId="0" applyNumberFormat="1" applyFont="1" applyBorder="1" applyAlignment="1" applyProtection="1">
      <alignment vertical="top"/>
    </xf>
    <xf numFmtId="165" fontId="18" fillId="0" borderId="5" xfId="3" applyNumberFormat="1" applyFont="1" applyBorder="1" applyAlignment="1">
      <alignment vertical="top"/>
    </xf>
    <xf numFmtId="165" fontId="26" fillId="0" borderId="5" xfId="0" applyNumberFormat="1" applyFont="1" applyFill="1" applyBorder="1" applyAlignment="1">
      <alignment vertical="top"/>
    </xf>
    <xf numFmtId="3" fontId="18" fillId="0" borderId="5" xfId="0" applyNumberFormat="1" applyFont="1" applyFill="1" applyBorder="1" applyAlignment="1" applyProtection="1">
      <alignment vertical="top"/>
    </xf>
    <xf numFmtId="1" fontId="18" fillId="0" borderId="5" xfId="3" applyNumberFormat="1" applyFont="1" applyBorder="1" applyAlignment="1">
      <alignment vertical="top"/>
    </xf>
    <xf numFmtId="165" fontId="26" fillId="0" borderId="5" xfId="3" applyNumberFormat="1" applyFont="1" applyBorder="1" applyAlignment="1">
      <alignment vertical="top"/>
    </xf>
    <xf numFmtId="1" fontId="18" fillId="0" borderId="5" xfId="0" applyNumberFormat="1" applyFont="1" applyFill="1" applyBorder="1" applyAlignment="1" applyProtection="1">
      <alignment vertical="top"/>
    </xf>
    <xf numFmtId="1" fontId="18" fillId="0" borderId="5" xfId="0" applyNumberFormat="1" applyFont="1" applyBorder="1" applyAlignment="1" applyProtection="1">
      <alignment vertical="top"/>
    </xf>
    <xf numFmtId="0" fontId="26" fillId="0" borderId="8" xfId="0" applyFont="1" applyBorder="1" applyAlignment="1" applyProtection="1">
      <alignment vertical="top"/>
    </xf>
    <xf numFmtId="0" fontId="37" fillId="0" borderId="0" xfId="0" applyFont="1" applyBorder="1" applyAlignment="1" applyProtection="1">
      <alignment vertical="top" wrapText="1"/>
    </xf>
    <xf numFmtId="166" fontId="18" fillId="0" borderId="5" xfId="0" applyNumberFormat="1" applyFont="1" applyFill="1" applyBorder="1" applyAlignment="1" applyProtection="1">
      <alignment vertical="top"/>
    </xf>
    <xf numFmtId="166" fontId="18" fillId="0" borderId="5" xfId="0" applyNumberFormat="1" applyFont="1" applyBorder="1" applyAlignment="1" applyProtection="1">
      <alignment vertical="top"/>
    </xf>
    <xf numFmtId="167" fontId="18" fillId="0" borderId="5" xfId="0" applyNumberFormat="1" applyFont="1" applyFill="1" applyBorder="1" applyAlignment="1" applyProtection="1">
      <alignment horizontal="right" vertical="top"/>
    </xf>
    <xf numFmtId="167" fontId="18" fillId="0" borderId="5" xfId="0" applyNumberFormat="1" applyFont="1" applyBorder="1" applyAlignment="1" applyProtection="1">
      <alignment vertical="top"/>
    </xf>
    <xf numFmtId="167" fontId="18" fillId="0" borderId="5" xfId="0" applyNumberFormat="1" applyFont="1" applyBorder="1" applyAlignment="1" applyProtection="1">
      <alignment horizontal="right" vertical="top"/>
    </xf>
    <xf numFmtId="0" fontId="18" fillId="0" borderId="0" xfId="0" applyFont="1" applyBorder="1" applyAlignment="1" applyProtection="1">
      <alignment vertical="top"/>
    </xf>
    <xf numFmtId="166" fontId="18" fillId="0" borderId="0" xfId="0" applyNumberFormat="1" applyFont="1" applyBorder="1" applyAlignment="1" applyProtection="1">
      <alignment vertical="top"/>
    </xf>
    <xf numFmtId="166" fontId="18" fillId="0" borderId="0" xfId="0" applyNumberFormat="1" applyFont="1" applyFill="1" applyBorder="1" applyAlignment="1" applyProtection="1">
      <alignment vertical="top"/>
    </xf>
    <xf numFmtId="0" fontId="18" fillId="0" borderId="0" xfId="0" applyFont="1" applyFill="1" applyBorder="1" applyAlignment="1" applyProtection="1">
      <alignment vertical="top" wrapText="1"/>
    </xf>
    <xf numFmtId="3" fontId="18" fillId="0" borderId="0" xfId="0" applyNumberFormat="1" applyFont="1" applyBorder="1" applyAlignment="1" applyProtection="1">
      <alignment horizontal="right" vertical="top"/>
    </xf>
    <xf numFmtId="3" fontId="26" fillId="0" borderId="0" xfId="0" applyNumberFormat="1" applyFont="1" applyBorder="1" applyAlignment="1" applyProtection="1">
      <alignment vertical="top"/>
    </xf>
    <xf numFmtId="0" fontId="26" fillId="0" borderId="0" xfId="0" applyFont="1" applyBorder="1" applyAlignment="1">
      <alignment vertical="top"/>
    </xf>
    <xf numFmtId="0" fontId="18" fillId="0" borderId="0" xfId="0" applyFont="1" applyFill="1" applyBorder="1" applyAlignment="1" applyProtection="1">
      <alignment horizontal="right" vertical="top"/>
    </xf>
    <xf numFmtId="0" fontId="26" fillId="0" borderId="0" xfId="0" applyFont="1" applyAlignment="1">
      <alignment vertical="top"/>
    </xf>
    <xf numFmtId="0" fontId="18" fillId="0" borderId="5" xfId="0" applyFont="1" applyBorder="1" applyAlignment="1" applyProtection="1">
      <alignment horizontal="center" vertical="top" wrapText="1"/>
    </xf>
    <xf numFmtId="3" fontId="26" fillId="0" borderId="0" xfId="0" applyNumberFormat="1" applyFont="1" applyBorder="1" applyAlignment="1">
      <alignment vertical="top"/>
    </xf>
    <xf numFmtId="165" fontId="14" fillId="0" borderId="0" xfId="0" applyNumberFormat="1" applyFont="1" applyAlignment="1">
      <alignment vertical="top"/>
    </xf>
    <xf numFmtId="165" fontId="18" fillId="0" borderId="5" xfId="3" applyNumberFormat="1" applyFont="1" applyFill="1" applyBorder="1" applyAlignment="1">
      <alignment horizontal="right" vertical="top"/>
    </xf>
    <xf numFmtId="165" fontId="26" fillId="0" borderId="5" xfId="3" applyNumberFormat="1" applyFont="1" applyFill="1" applyBorder="1" applyAlignment="1">
      <alignment horizontal="right" vertical="top"/>
    </xf>
    <xf numFmtId="3" fontId="26" fillId="0" borderId="5" xfId="0" applyNumberFormat="1" applyFont="1" applyFill="1" applyBorder="1" applyAlignment="1">
      <alignment horizontal="right" vertical="top"/>
    </xf>
    <xf numFmtId="0" fontId="26" fillId="0" borderId="0" xfId="0" applyFont="1" applyBorder="1" applyAlignment="1" applyProtection="1">
      <alignment vertical="top"/>
    </xf>
    <xf numFmtId="3" fontId="26" fillId="0" borderId="0" xfId="0" applyNumberFormat="1" applyFont="1" applyBorder="1" applyAlignment="1" applyProtection="1">
      <alignment horizontal="right" vertical="top"/>
    </xf>
    <xf numFmtId="167" fontId="26" fillId="0" borderId="0" xfId="0" applyNumberFormat="1" applyFont="1" applyBorder="1" applyAlignment="1" applyProtection="1">
      <alignment horizontal="right" vertical="top"/>
    </xf>
    <xf numFmtId="0" fontId="18" fillId="0" borderId="0" xfId="0" applyFont="1" applyFill="1" applyBorder="1" applyAlignment="1" applyProtection="1">
      <alignment horizontal="left" vertical="top"/>
    </xf>
    <xf numFmtId="0" fontId="26" fillId="0" borderId="0" xfId="0" applyFont="1" applyBorder="1" applyAlignment="1" applyProtection="1">
      <alignment horizontal="left" vertical="top" wrapText="1"/>
    </xf>
    <xf numFmtId="0" fontId="26" fillId="0" borderId="0" xfId="0" quotePrefix="1" applyFont="1" applyBorder="1" applyAlignment="1" applyProtection="1">
      <alignment vertical="top"/>
    </xf>
    <xf numFmtId="0" fontId="27" fillId="0" borderId="0" xfId="0" applyFont="1" applyAlignment="1">
      <alignment horizontal="center" vertical="top"/>
    </xf>
    <xf numFmtId="165" fontId="18" fillId="0" borderId="5" xfId="1" applyNumberFormat="1" applyFont="1" applyBorder="1" applyAlignment="1">
      <alignment horizontal="center" vertical="top" wrapText="1"/>
    </xf>
    <xf numFmtId="166" fontId="18" fillId="0" borderId="5" xfId="0" applyNumberFormat="1" applyFont="1" applyBorder="1" applyAlignment="1">
      <alignment horizontal="center" vertical="top" wrapText="1"/>
    </xf>
    <xf numFmtId="0" fontId="18" fillId="2" borderId="5" xfId="0" applyFont="1" applyFill="1" applyBorder="1" applyAlignment="1">
      <alignment horizontal="center" vertical="top" wrapText="1"/>
    </xf>
    <xf numFmtId="166" fontId="18" fillId="2" borderId="5" xfId="0" applyNumberFormat="1" applyFont="1" applyFill="1" applyBorder="1" applyAlignment="1">
      <alignment horizontal="center" vertical="top" wrapText="1"/>
    </xf>
    <xf numFmtId="166" fontId="18" fillId="0" borderId="5" xfId="0" applyNumberFormat="1" applyFont="1" applyFill="1" applyBorder="1" applyAlignment="1">
      <alignment horizontal="center" vertical="top" wrapText="1"/>
    </xf>
    <xf numFmtId="0" fontId="18" fillId="0" borderId="6" xfId="0" applyFont="1" applyBorder="1" applyAlignment="1">
      <alignment horizontal="center" vertical="top" wrapText="1"/>
    </xf>
    <xf numFmtId="165" fontId="18" fillId="0" borderId="6" xfId="1" applyNumberFormat="1" applyFont="1" applyBorder="1" applyAlignment="1">
      <alignment horizontal="center" vertical="top" wrapText="1"/>
    </xf>
    <xf numFmtId="0" fontId="18" fillId="0" borderId="6" xfId="0" applyFont="1" applyFill="1" applyBorder="1" applyAlignment="1">
      <alignment horizontal="center" vertical="top" wrapText="1"/>
    </xf>
    <xf numFmtId="166" fontId="18" fillId="0" borderId="6" xfId="0" applyNumberFormat="1" applyFont="1" applyBorder="1" applyAlignment="1">
      <alignment horizontal="center" vertical="top" wrapText="1"/>
    </xf>
    <xf numFmtId="166" fontId="18" fillId="0" borderId="6" xfId="0" applyNumberFormat="1" applyFont="1" applyFill="1" applyBorder="1" applyAlignment="1">
      <alignment horizontal="center" vertical="top" wrapText="1"/>
    </xf>
    <xf numFmtId="0" fontId="18" fillId="0" borderId="5" xfId="0" applyFont="1" applyFill="1" applyBorder="1" applyAlignment="1">
      <alignment horizontal="center" vertical="top" wrapText="1"/>
    </xf>
    <xf numFmtId="166" fontId="18" fillId="0" borderId="5" xfId="2" applyNumberFormat="1" applyFont="1" applyBorder="1" applyAlignment="1">
      <alignment horizontal="center" vertical="top" wrapText="1"/>
    </xf>
    <xf numFmtId="166" fontId="18" fillId="0" borderId="5" xfId="2" applyNumberFormat="1" applyFont="1" applyFill="1" applyBorder="1" applyAlignment="1">
      <alignment horizontal="center" vertical="top" wrapText="1"/>
    </xf>
    <xf numFmtId="0" fontId="14" fillId="0" borderId="5" xfId="0" applyFont="1" applyFill="1" applyBorder="1" applyAlignment="1">
      <alignment horizontal="center" vertical="top"/>
    </xf>
    <xf numFmtId="166" fontId="14" fillId="0" borderId="5" xfId="2" applyNumberFormat="1" applyFont="1" applyBorder="1" applyAlignment="1">
      <alignment horizontal="center" vertical="top"/>
    </xf>
    <xf numFmtId="165" fontId="14" fillId="0" borderId="5" xfId="1" applyNumberFormat="1" applyFont="1" applyBorder="1" applyAlignment="1">
      <alignment horizontal="center" vertical="top" wrapText="1"/>
    </xf>
    <xf numFmtId="166" fontId="14" fillId="0" borderId="5" xfId="0" applyNumberFormat="1" applyFont="1" applyFill="1" applyBorder="1" applyAlignment="1">
      <alignment horizontal="center" vertical="top" wrapText="1"/>
    </xf>
    <xf numFmtId="3" fontId="14" fillId="0" borderId="5" xfId="1" applyNumberFormat="1" applyFont="1" applyBorder="1" applyAlignment="1">
      <alignment horizontal="right" vertical="top" wrapText="1"/>
    </xf>
    <xf numFmtId="165" fontId="14" fillId="0" borderId="5" xfId="1" applyNumberFormat="1" applyFont="1" applyFill="1" applyBorder="1" applyAlignment="1">
      <alignment horizontal="center" vertical="top" wrapText="1"/>
    </xf>
    <xf numFmtId="165" fontId="13" fillId="0" borderId="5" xfId="1" applyNumberFormat="1" applyFont="1" applyFill="1" applyBorder="1" applyAlignment="1">
      <alignment horizontal="center" vertical="top" wrapText="1"/>
    </xf>
    <xf numFmtId="166" fontId="13" fillId="0" borderId="5" xfId="0" applyNumberFormat="1" applyFont="1" applyFill="1" applyBorder="1" applyAlignment="1">
      <alignment horizontal="center" vertical="top" wrapText="1"/>
    </xf>
    <xf numFmtId="0" fontId="30" fillId="0" borderId="5" xfId="0" applyFont="1" applyBorder="1" applyAlignment="1">
      <alignment horizontal="left" vertical="top" wrapText="1"/>
    </xf>
    <xf numFmtId="0" fontId="26" fillId="0" borderId="1" xfId="0" applyFont="1" applyBorder="1" applyAlignment="1">
      <alignment horizontal="right" vertical="top" wrapText="1"/>
    </xf>
    <xf numFmtId="0" fontId="26" fillId="0" borderId="2" xfId="0" applyFont="1" applyBorder="1" applyAlignment="1">
      <alignment horizontal="right" vertical="top" wrapText="1"/>
    </xf>
    <xf numFmtId="0" fontId="26" fillId="0" borderId="3" xfId="0" applyFont="1" applyBorder="1" applyAlignment="1">
      <alignment horizontal="right" vertical="top" wrapText="1"/>
    </xf>
    <xf numFmtId="0" fontId="26" fillId="0" borderId="4" xfId="0" applyFont="1" applyBorder="1" applyAlignment="1">
      <alignment horizontal="center" vertical="top" wrapText="1"/>
    </xf>
    <xf numFmtId="0" fontId="18" fillId="0" borderId="0" xfId="0" applyFont="1" applyFill="1" applyBorder="1" applyAlignment="1" applyProtection="1">
      <alignment horizontal="left" vertical="top" wrapText="1"/>
    </xf>
    <xf numFmtId="0" fontId="18" fillId="0" borderId="0" xfId="0" applyFont="1" applyBorder="1" applyAlignment="1" applyProtection="1">
      <alignment horizontal="left" vertical="top" wrapText="1"/>
    </xf>
    <xf numFmtId="0" fontId="26" fillId="0" borderId="5" xfId="0" applyFont="1" applyBorder="1" applyAlignment="1">
      <alignment horizontal="right" vertical="top"/>
    </xf>
    <xf numFmtId="0" fontId="26" fillId="0" borderId="5" xfId="0" applyFont="1" applyBorder="1" applyAlignment="1" applyProtection="1">
      <alignment horizontal="center" vertical="top"/>
    </xf>
    <xf numFmtId="0" fontId="26" fillId="0" borderId="7" xfId="0" applyFont="1" applyBorder="1" applyAlignment="1" applyProtection="1">
      <alignment horizontal="right" vertical="top"/>
    </xf>
    <xf numFmtId="0" fontId="26" fillId="0" borderId="12" xfId="0" applyFont="1" applyBorder="1" applyAlignment="1" applyProtection="1">
      <alignment horizontal="right" vertical="top"/>
    </xf>
    <xf numFmtId="0" fontId="26" fillId="0" borderId="14" xfId="0" applyFont="1" applyBorder="1" applyAlignment="1" applyProtection="1">
      <alignment horizontal="right" vertical="top"/>
    </xf>
    <xf numFmtId="0" fontId="26" fillId="0" borderId="5" xfId="0" applyFont="1" applyFill="1" applyBorder="1" applyAlignment="1">
      <alignment horizontal="right" vertical="top"/>
    </xf>
    <xf numFmtId="0" fontId="26" fillId="0" borderId="5" xfId="0" applyFont="1" applyFill="1" applyBorder="1" applyAlignment="1" applyProtection="1">
      <alignment horizontal="right"/>
    </xf>
    <xf numFmtId="0" fontId="26" fillId="0" borderId="7" xfId="0" applyFont="1" applyBorder="1" applyAlignment="1" applyProtection="1">
      <alignment horizontal="right"/>
    </xf>
    <xf numFmtId="0" fontId="26" fillId="0" borderId="12" xfId="0" applyFont="1" applyBorder="1" applyAlignment="1" applyProtection="1">
      <alignment horizontal="right"/>
    </xf>
    <xf numFmtId="0" fontId="26" fillId="0" borderId="14" xfId="0" applyFont="1" applyBorder="1" applyAlignment="1" applyProtection="1">
      <alignment horizontal="right"/>
    </xf>
    <xf numFmtId="0" fontId="13" fillId="0" borderId="5" xfId="0" applyFont="1" applyBorder="1" applyAlignment="1">
      <alignment horizontal="right" vertical="top"/>
    </xf>
    <xf numFmtId="0" fontId="13" fillId="0" borderId="5" xfId="0" applyFont="1" applyBorder="1" applyAlignment="1">
      <alignment horizontal="center" vertical="top"/>
    </xf>
    <xf numFmtId="0" fontId="14" fillId="0" borderId="0" xfId="0" applyFont="1" applyAlignment="1">
      <alignment horizontal="left" vertical="top" wrapText="1"/>
    </xf>
    <xf numFmtId="0" fontId="14" fillId="0" borderId="0" xfId="0" applyFont="1" applyAlignment="1">
      <alignment horizontal="left" vertical="top"/>
    </xf>
    <xf numFmtId="0" fontId="14" fillId="0" borderId="5" xfId="0" applyFont="1" applyBorder="1" applyAlignment="1">
      <alignment horizontal="right" vertical="top"/>
    </xf>
    <xf numFmtId="0" fontId="13" fillId="0" borderId="2" xfId="0" applyFont="1" applyBorder="1" applyAlignment="1">
      <alignment horizontal="right" vertical="top"/>
    </xf>
    <xf numFmtId="0" fontId="45" fillId="0" borderId="0" xfId="0" applyFont="1" applyBorder="1" applyAlignment="1">
      <alignment vertical="top" wrapText="1"/>
    </xf>
    <xf numFmtId="0" fontId="13" fillId="0" borderId="7" xfId="0" applyFont="1" applyBorder="1" applyAlignment="1">
      <alignment horizontal="center" vertical="top" wrapText="1"/>
    </xf>
    <xf numFmtId="0" fontId="13" fillId="0" borderId="12" xfId="0" applyFont="1" applyBorder="1" applyAlignment="1">
      <alignment horizontal="center" vertical="top" wrapText="1"/>
    </xf>
    <xf numFmtId="0" fontId="13" fillId="0" borderId="14" xfId="0" applyFont="1" applyBorder="1" applyAlignment="1">
      <alignment horizontal="center" vertical="top" wrapText="1"/>
    </xf>
    <xf numFmtId="0" fontId="14" fillId="0" borderId="6" xfId="0" applyFont="1" applyBorder="1" applyAlignment="1">
      <alignment vertical="top" wrapText="1"/>
    </xf>
    <xf numFmtId="0" fontId="14" fillId="0" borderId="13" xfId="0" applyFont="1" applyBorder="1" applyAlignment="1">
      <alignment vertical="top" wrapText="1"/>
    </xf>
    <xf numFmtId="0" fontId="14" fillId="0" borderId="4" xfId="0" applyFont="1" applyBorder="1" applyAlignment="1">
      <alignment vertical="top" wrapText="1"/>
    </xf>
    <xf numFmtId="3" fontId="14" fillId="0" borderId="5" xfId="0" applyNumberFormat="1" applyFont="1" applyBorder="1" applyAlignment="1">
      <alignment horizontal="center" vertical="top" wrapText="1"/>
    </xf>
    <xf numFmtId="0" fontId="13" fillId="0" borderId="0" xfId="0" applyFont="1" applyBorder="1" applyAlignment="1">
      <alignment vertical="top" wrapText="1"/>
    </xf>
    <xf numFmtId="0" fontId="13" fillId="0" borderId="0" xfId="0" applyFont="1" applyBorder="1" applyAlignment="1">
      <alignment horizontal="right" vertical="top"/>
    </xf>
    <xf numFmtId="0" fontId="18" fillId="0" borderId="7" xfId="0" applyFont="1" applyBorder="1" applyAlignment="1">
      <alignment horizontal="right" vertical="top" wrapText="1"/>
    </xf>
    <xf numFmtId="0" fontId="18" fillId="0" borderId="12" xfId="0" applyFont="1" applyBorder="1" applyAlignment="1">
      <alignment horizontal="right" vertical="top" wrapText="1"/>
    </xf>
    <xf numFmtId="0" fontId="18" fillId="0" borderId="14" xfId="0" applyFont="1" applyBorder="1" applyAlignment="1">
      <alignment horizontal="right" vertical="top" wrapText="1"/>
    </xf>
    <xf numFmtId="0" fontId="26" fillId="0" borderId="7" xfId="0" applyFont="1" applyBorder="1" applyAlignment="1">
      <alignment vertical="center" wrapText="1"/>
    </xf>
    <xf numFmtId="0" fontId="26" fillId="0" borderId="14" xfId="0" applyFont="1" applyBorder="1" applyAlignment="1">
      <alignment vertical="center" wrapText="1"/>
    </xf>
    <xf numFmtId="0" fontId="26" fillId="0" borderId="5" xfId="0" applyFont="1" applyBorder="1" applyAlignment="1">
      <alignment horizontal="center" vertical="top" wrapText="1"/>
    </xf>
    <xf numFmtId="0" fontId="26" fillId="0" borderId="5" xfId="0" applyFont="1" applyBorder="1" applyAlignment="1">
      <alignment vertical="center" wrapText="1"/>
    </xf>
    <xf numFmtId="0" fontId="18" fillId="0" borderId="14" xfId="0" applyFont="1" applyBorder="1" applyAlignment="1">
      <alignment vertical="center" wrapText="1"/>
    </xf>
    <xf numFmtId="0" fontId="18" fillId="0" borderId="5" xfId="0" applyFont="1" applyBorder="1" applyAlignment="1">
      <alignment horizontal="justify" vertical="top" wrapText="1"/>
    </xf>
    <xf numFmtId="0" fontId="18" fillId="0" borderId="7" xfId="0" applyFont="1" applyBorder="1" applyAlignment="1">
      <alignment horizontal="left" vertical="top" wrapText="1"/>
    </xf>
    <xf numFmtId="0" fontId="18" fillId="0" borderId="12" xfId="0" applyFont="1" applyBorder="1" applyAlignment="1">
      <alignment horizontal="left" vertical="top" wrapText="1"/>
    </xf>
    <xf numFmtId="0" fontId="26" fillId="0" borderId="1" xfId="0" applyFont="1" applyBorder="1" applyAlignment="1">
      <alignment horizontal="center" vertical="top" wrapText="1"/>
    </xf>
    <xf numFmtId="0" fontId="26" fillId="0" borderId="3" xfId="0" applyFont="1" applyBorder="1" applyAlignment="1">
      <alignment horizontal="center" vertical="top" wrapText="1"/>
    </xf>
    <xf numFmtId="3" fontId="26" fillId="0" borderId="4" xfId="0" applyNumberFormat="1" applyFont="1" applyBorder="1" applyAlignment="1">
      <alignment horizontal="center" vertical="top"/>
    </xf>
    <xf numFmtId="0" fontId="26" fillId="0" borderId="4" xfId="0" applyFont="1" applyBorder="1" applyAlignment="1">
      <alignment horizontal="center" vertical="top"/>
    </xf>
    <xf numFmtId="0" fontId="18" fillId="0" borderId="5" xfId="0" applyFont="1" applyBorder="1" applyAlignment="1">
      <alignment vertical="top" wrapText="1"/>
    </xf>
    <xf numFmtId="0" fontId="26" fillId="0" borderId="5" xfId="0" applyFont="1" applyBorder="1" applyAlignment="1">
      <alignment vertical="top" wrapText="1"/>
    </xf>
    <xf numFmtId="0" fontId="18" fillId="0" borderId="15" xfId="0" applyFont="1" applyBorder="1" applyAlignment="1">
      <alignment horizontal="justify" vertical="top" wrapText="1"/>
    </xf>
    <xf numFmtId="0" fontId="18" fillId="0" borderId="16" xfId="0" applyFont="1" applyBorder="1" applyAlignment="1">
      <alignment horizontal="justify" vertical="top" wrapText="1"/>
    </xf>
    <xf numFmtId="0" fontId="18" fillId="0" borderId="11" xfId="0" applyFont="1" applyBorder="1" applyAlignment="1">
      <alignment horizontal="justify" vertical="top" wrapText="1"/>
    </xf>
    <xf numFmtId="0" fontId="14" fillId="0" borderId="5" xfId="0" applyFont="1" applyBorder="1" applyAlignment="1">
      <alignment vertical="top" wrapText="1"/>
    </xf>
    <xf numFmtId="0" fontId="13" fillId="0" borderId="5" xfId="0" applyFont="1" applyBorder="1" applyAlignment="1">
      <alignment horizontal="right"/>
    </xf>
    <xf numFmtId="0" fontId="5" fillId="0" borderId="5" xfId="0" applyFont="1" applyBorder="1" applyAlignment="1">
      <alignment horizontal="center" vertical="center" wrapText="1"/>
    </xf>
    <xf numFmtId="0" fontId="17" fillId="0" borderId="0" xfId="0" applyFont="1" applyBorder="1" applyAlignment="1">
      <alignment vertical="center" wrapText="1"/>
    </xf>
    <xf numFmtId="0" fontId="13" fillId="0" borderId="5" xfId="0" applyFont="1" applyBorder="1" applyAlignment="1">
      <alignment horizontal="center" wrapText="1"/>
    </xf>
    <xf numFmtId="0" fontId="13" fillId="0" borderId="1" xfId="0" applyFont="1" applyBorder="1" applyAlignment="1">
      <alignment horizontal="right"/>
    </xf>
    <xf numFmtId="0" fontId="13" fillId="0" borderId="2" xfId="0" applyFont="1" applyBorder="1" applyAlignment="1">
      <alignment horizontal="right"/>
    </xf>
    <xf numFmtId="0" fontId="13" fillId="0" borderId="3" xfId="0" applyFont="1" applyBorder="1" applyAlignment="1"/>
    <xf numFmtId="0" fontId="18" fillId="0" borderId="10" xfId="0" applyFont="1" applyFill="1" applyBorder="1" applyAlignment="1">
      <alignment horizontal="center"/>
    </xf>
    <xf numFmtId="0" fontId="18" fillId="0" borderId="0" xfId="0" applyFont="1" applyFill="1" applyBorder="1" applyAlignment="1">
      <alignment horizontal="center"/>
    </xf>
    <xf numFmtId="0" fontId="18" fillId="0" borderId="5" xfId="0" applyFont="1" applyFill="1" applyBorder="1" applyAlignment="1">
      <alignment horizontal="center"/>
    </xf>
    <xf numFmtId="0" fontId="26" fillId="0" borderId="5" xfId="0" applyFont="1" applyFill="1" applyBorder="1" applyAlignment="1">
      <alignment horizontal="right"/>
    </xf>
    <xf numFmtId="0" fontId="26" fillId="0" borderId="7"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4" xfId="0" applyFont="1" applyFill="1" applyBorder="1" applyAlignment="1">
      <alignment horizontal="center" vertical="center"/>
    </xf>
    <xf numFmtId="0" fontId="18" fillId="0" borderId="5" xfId="0" applyNumberFormat="1" applyFont="1" applyFill="1" applyBorder="1" applyAlignment="1">
      <alignment horizontal="right" wrapText="1"/>
    </xf>
    <xf numFmtId="0" fontId="18" fillId="0" borderId="10" xfId="0" applyFont="1" applyBorder="1" applyAlignment="1">
      <alignment horizontal="center"/>
    </xf>
    <xf numFmtId="0" fontId="18" fillId="0" borderId="0" xfId="0" applyFont="1" applyBorder="1" applyAlignment="1">
      <alignment horizontal="center"/>
    </xf>
    <xf numFmtId="0" fontId="18" fillId="0" borderId="5" xfId="0" applyFont="1" applyBorder="1" applyAlignment="1">
      <alignment horizontal="center"/>
    </xf>
    <xf numFmtId="0" fontId="26" fillId="0" borderId="5" xfId="0" applyFont="1" applyBorder="1" applyAlignment="1">
      <alignment horizontal="center" vertical="top"/>
    </xf>
    <xf numFmtId="0" fontId="26" fillId="0" borderId="1" xfId="0" applyFont="1" applyBorder="1" applyAlignment="1">
      <alignment horizontal="right" vertical="top"/>
    </xf>
    <xf numFmtId="0" fontId="26" fillId="0" borderId="2" xfId="0" applyFont="1" applyBorder="1" applyAlignment="1">
      <alignment horizontal="right" vertical="top"/>
    </xf>
    <xf numFmtId="0" fontId="18" fillId="0" borderId="7" xfId="0" applyFont="1" applyBorder="1" applyAlignment="1">
      <alignment horizontal="right" vertical="top"/>
    </xf>
    <xf numFmtId="0" fontId="18" fillId="0" borderId="12" xfId="0" applyFont="1" applyBorder="1" applyAlignment="1">
      <alignment horizontal="right" vertical="top"/>
    </xf>
    <xf numFmtId="0" fontId="14" fillId="0" borderId="15" xfId="0" applyFont="1" applyFill="1" applyBorder="1" applyAlignment="1">
      <alignment horizontal="left"/>
    </xf>
    <xf numFmtId="0" fontId="14" fillId="0" borderId="16" xfId="0" applyFont="1" applyFill="1" applyBorder="1" applyAlignment="1">
      <alignment horizontal="left"/>
    </xf>
    <xf numFmtId="0" fontId="14" fillId="0" borderId="10" xfId="0" applyFont="1" applyFill="1" applyBorder="1" applyAlignment="1">
      <alignment horizontal="left"/>
    </xf>
    <xf numFmtId="0" fontId="14" fillId="0" borderId="0" xfId="0" applyFont="1" applyFill="1" applyBorder="1" applyAlignment="1">
      <alignment horizontal="left"/>
    </xf>
    <xf numFmtId="0" fontId="13" fillId="0" borderId="5" xfId="0" applyFont="1" applyFill="1" applyBorder="1" applyAlignment="1">
      <alignment horizontal="center"/>
    </xf>
    <xf numFmtId="0" fontId="13" fillId="0" borderId="0" xfId="0" applyFont="1" applyFill="1" applyBorder="1" applyAlignment="1">
      <alignment horizontal="right"/>
    </xf>
    <xf numFmtId="0" fontId="41" fillId="0" borderId="5" xfId="9" applyNumberFormat="1" applyFont="1" applyFill="1" applyBorder="1" applyAlignment="1" applyProtection="1">
      <alignment horizontal="left" vertical="top" wrapText="1"/>
    </xf>
    <xf numFmtId="0" fontId="39" fillId="0" borderId="2" xfId="5" applyNumberFormat="1" applyFont="1" applyFill="1" applyBorder="1" applyAlignment="1" applyProtection="1">
      <alignment horizontal="center" vertical="top"/>
    </xf>
    <xf numFmtId="0" fontId="26" fillId="0" borderId="5" xfId="6" applyNumberFormat="1" applyFont="1" applyFill="1" applyBorder="1" applyAlignment="1" applyProtection="1">
      <alignment horizontal="center" vertical="top" wrapText="1"/>
    </xf>
    <xf numFmtId="0" fontId="26" fillId="0" borderId="7" xfId="6" applyNumberFormat="1" applyFont="1" applyFill="1" applyBorder="1" applyAlignment="1" applyProtection="1">
      <alignment horizontal="center" vertical="top" wrapText="1"/>
    </xf>
    <xf numFmtId="0" fontId="26" fillId="0" borderId="12" xfId="6" applyNumberFormat="1" applyFont="1" applyFill="1" applyBorder="1" applyAlignment="1" applyProtection="1">
      <alignment horizontal="center" vertical="top" wrapText="1"/>
    </xf>
    <xf numFmtId="0" fontId="26" fillId="0" borderId="14" xfId="6" applyNumberFormat="1" applyFont="1" applyFill="1" applyBorder="1" applyAlignment="1" applyProtection="1">
      <alignment horizontal="center" vertical="top" wrapText="1"/>
    </xf>
    <xf numFmtId="0" fontId="18" fillId="0" borderId="5" xfId="8" applyNumberFormat="1" applyFont="1" applyFill="1" applyBorder="1" applyAlignment="1" applyProtection="1">
      <alignment horizontal="left" vertical="top"/>
    </xf>
    <xf numFmtId="0" fontId="38" fillId="0" borderId="5" xfId="0" applyFont="1" applyBorder="1" applyAlignment="1">
      <alignment horizontal="right"/>
    </xf>
    <xf numFmtId="0" fontId="39" fillId="0" borderId="5" xfId="5" applyNumberFormat="1" applyFont="1" applyFill="1" applyBorder="1" applyAlignment="1" applyProtection="1">
      <alignment horizontal="center" vertical="center"/>
    </xf>
    <xf numFmtId="0" fontId="26" fillId="0" borderId="12" xfId="6" applyNumberFormat="1" applyFont="1" applyFill="1" applyBorder="1" applyAlignment="1" applyProtection="1">
      <alignment horizontal="right" vertical="top" wrapText="1"/>
    </xf>
    <xf numFmtId="0" fontId="13" fillId="0" borderId="7" xfId="0" applyFont="1" applyBorder="1" applyAlignment="1">
      <alignment horizontal="right"/>
    </xf>
    <xf numFmtId="0" fontId="13" fillId="0" borderId="12" xfId="0" applyFont="1" applyBorder="1" applyAlignment="1">
      <alignment horizontal="right"/>
    </xf>
    <xf numFmtId="0" fontId="13" fillId="0" borderId="14" xfId="0" applyFont="1" applyBorder="1" applyAlignment="1">
      <alignment horizontal="right"/>
    </xf>
    <xf numFmtId="0" fontId="13" fillId="0" borderId="5" xfId="0" applyFont="1" applyBorder="1" applyAlignment="1">
      <alignment horizontal="center"/>
    </xf>
    <xf numFmtId="0" fontId="14" fillId="0" borderId="5" xfId="0" applyFont="1" applyBorder="1" applyAlignment="1">
      <alignment horizontal="left"/>
    </xf>
    <xf numFmtId="0" fontId="26" fillId="0" borderId="5" xfId="0" applyFont="1" applyBorder="1" applyAlignment="1" applyProtection="1">
      <alignment horizontal="right"/>
    </xf>
    <xf numFmtId="0" fontId="14" fillId="0" borderId="5" xfId="0" applyFont="1" applyBorder="1" applyAlignment="1">
      <alignment horizontal="left" vertical="top" wrapText="1"/>
    </xf>
    <xf numFmtId="0" fontId="14" fillId="0" borderId="5" xfId="0" applyFont="1" applyBorder="1" applyAlignment="1">
      <alignment horizontal="left" vertical="top"/>
    </xf>
    <xf numFmtId="0" fontId="13" fillId="0" borderId="5" xfId="0" applyFont="1" applyBorder="1" applyAlignment="1">
      <alignment horizontal="left" vertical="top"/>
    </xf>
    <xf numFmtId="0" fontId="26" fillId="0" borderId="5" xfId="0" applyFont="1" applyBorder="1" applyAlignment="1" applyProtection="1">
      <alignment horizontal="center"/>
    </xf>
    <xf numFmtId="0" fontId="37" fillId="0" borderId="5" xfId="0" applyFont="1" applyBorder="1" applyAlignment="1" applyProtection="1"/>
    <xf numFmtId="0" fontId="14" fillId="0" borderId="5" xfId="0" applyFont="1" applyBorder="1" applyAlignment="1"/>
    <xf numFmtId="0" fontId="3" fillId="0" borderId="5" xfId="0" applyFont="1" applyBorder="1" applyAlignment="1">
      <alignment horizontal="center"/>
    </xf>
    <xf numFmtId="0" fontId="14" fillId="0" borderId="5" xfId="0" applyFont="1" applyBorder="1" applyAlignment="1">
      <alignment horizontal="right"/>
    </xf>
    <xf numFmtId="0" fontId="17" fillId="0" borderId="5" xfId="0" applyFont="1" applyBorder="1" applyAlignment="1">
      <alignment horizontal="left" vertical="center" wrapText="1"/>
    </xf>
    <xf numFmtId="0" fontId="5" fillId="0" borderId="5" xfId="0" applyFont="1" applyBorder="1" applyAlignment="1">
      <alignment vertical="top" wrapText="1"/>
    </xf>
    <xf numFmtId="0" fontId="5" fillId="0" borderId="5" xfId="0" applyFont="1" applyBorder="1" applyAlignment="1">
      <alignment horizontal="center" vertical="top" wrapText="1"/>
    </xf>
    <xf numFmtId="0" fontId="14" fillId="0" borderId="5" xfId="0" applyFont="1" applyBorder="1" applyAlignment="1">
      <alignment horizontal="center" vertical="top" wrapText="1"/>
    </xf>
    <xf numFmtId="0" fontId="16" fillId="0" borderId="5" xfId="0" applyFont="1" applyBorder="1" applyAlignment="1">
      <alignment horizontal="left" vertical="center" wrapText="1"/>
    </xf>
    <xf numFmtId="0" fontId="5" fillId="0" borderId="16" xfId="0" applyFont="1" applyBorder="1" applyAlignment="1">
      <alignment horizontal="right" vertical="top" wrapText="1"/>
    </xf>
    <xf numFmtId="0" fontId="5" fillId="0" borderId="11" xfId="0" applyFont="1" applyBorder="1" applyAlignment="1">
      <alignment horizontal="right" vertical="top" wrapText="1"/>
    </xf>
    <xf numFmtId="0" fontId="17" fillId="0" borderId="7" xfId="0" applyFont="1" applyBorder="1" applyAlignment="1">
      <alignment horizontal="left" vertical="center" wrapText="1"/>
    </xf>
    <xf numFmtId="0" fontId="17" fillId="0" borderId="12" xfId="0" applyFont="1" applyBorder="1" applyAlignment="1">
      <alignment horizontal="left" vertical="center" wrapText="1"/>
    </xf>
    <xf numFmtId="0" fontId="17" fillId="0" borderId="14" xfId="0" applyFont="1" applyBorder="1" applyAlignment="1">
      <alignment horizontal="left" vertical="center" wrapText="1"/>
    </xf>
    <xf numFmtId="2" fontId="17" fillId="0" borderId="7" xfId="0" applyNumberFormat="1" applyFont="1" applyBorder="1" applyAlignment="1">
      <alignment horizontal="left" vertical="top" wrapText="1"/>
    </xf>
    <xf numFmtId="2" fontId="17" fillId="0" borderId="12" xfId="0" applyNumberFormat="1" applyFont="1" applyBorder="1" applyAlignment="1">
      <alignment horizontal="left" vertical="top" wrapText="1"/>
    </xf>
    <xf numFmtId="2" fontId="17" fillId="0" borderId="14" xfId="0" applyNumberFormat="1" applyFont="1" applyBorder="1" applyAlignment="1">
      <alignment horizontal="left" vertical="top" wrapText="1"/>
    </xf>
    <xf numFmtId="0" fontId="21" fillId="0" borderId="7" xfId="0" applyFont="1" applyBorder="1" applyAlignment="1">
      <alignment horizontal="right" vertical="top"/>
    </xf>
    <xf numFmtId="0" fontId="21" fillId="0" borderId="12" xfId="0" applyFont="1" applyBorder="1" applyAlignment="1">
      <alignment horizontal="right" vertical="top"/>
    </xf>
    <xf numFmtId="0" fontId="21" fillId="0" borderId="14" xfId="0" applyFont="1" applyBorder="1" applyAlignment="1">
      <alignment horizontal="right" vertical="top"/>
    </xf>
    <xf numFmtId="0" fontId="12" fillId="0" borderId="7" xfId="0" applyFont="1" applyBorder="1" applyAlignment="1">
      <alignment horizontal="center" vertical="top" wrapText="1"/>
    </xf>
    <xf numFmtId="0" fontId="12" fillId="0" borderId="12" xfId="0" applyFont="1" applyBorder="1" applyAlignment="1">
      <alignment horizontal="center" vertical="top" wrapText="1"/>
    </xf>
    <xf numFmtId="0" fontId="12" fillId="0" borderId="14" xfId="0" applyFont="1" applyBorder="1" applyAlignment="1">
      <alignment horizontal="center" vertical="top" wrapText="1"/>
    </xf>
    <xf numFmtId="0" fontId="22" fillId="0" borderId="7" xfId="0" applyFont="1" applyBorder="1" applyAlignment="1">
      <alignment horizontal="left" vertical="top" wrapText="1"/>
    </xf>
    <xf numFmtId="0" fontId="22" fillId="0" borderId="12" xfId="0" applyFont="1" applyBorder="1" applyAlignment="1">
      <alignment horizontal="left" vertical="top" wrapText="1"/>
    </xf>
    <xf numFmtId="0" fontId="22" fillId="0" borderId="14" xfId="0" applyFont="1" applyBorder="1" applyAlignment="1">
      <alignment horizontal="left" vertical="top" wrapText="1"/>
    </xf>
    <xf numFmtId="0" fontId="25" fillId="0" borderId="5" xfId="0" applyFont="1" applyBorder="1" applyAlignment="1">
      <alignment horizontal="left" vertical="top" wrapText="1"/>
    </xf>
    <xf numFmtId="0" fontId="24" fillId="0" borderId="5" xfId="0" applyFont="1" applyBorder="1" applyAlignment="1">
      <alignment horizontal="left" vertical="top" wrapText="1"/>
    </xf>
    <xf numFmtId="0" fontId="23" fillId="0" borderId="5" xfId="0" applyFont="1" applyBorder="1" applyAlignment="1">
      <alignment horizontal="center" vertical="top" wrapText="1"/>
    </xf>
    <xf numFmtId="0" fontId="2" fillId="0" borderId="5" xfId="0" applyFont="1" applyBorder="1" applyAlignment="1">
      <alignment horizontal="center" vertical="top"/>
    </xf>
    <xf numFmtId="0" fontId="20" fillId="0" borderId="5" xfId="0" applyFont="1" applyBorder="1" applyAlignment="1">
      <alignment horizontal="right" vertical="top"/>
    </xf>
    <xf numFmtId="0" fontId="17" fillId="0" borderId="5" xfId="0" applyFont="1" applyBorder="1" applyAlignment="1">
      <alignment horizontal="left" vertical="top" wrapText="1"/>
    </xf>
    <xf numFmtId="0" fontId="14" fillId="0" borderId="12" xfId="0" applyFont="1" applyBorder="1" applyAlignment="1">
      <alignment horizontal="right" vertical="top"/>
    </xf>
    <xf numFmtId="0" fontId="14" fillId="0" borderId="14" xfId="0" applyFont="1" applyBorder="1" applyAlignment="1">
      <alignment horizontal="right" vertical="top"/>
    </xf>
    <xf numFmtId="0" fontId="13" fillId="0" borderId="5" xfId="0" applyFont="1" applyBorder="1" applyAlignment="1">
      <alignment horizontal="center" vertical="center"/>
    </xf>
    <xf numFmtId="0" fontId="26" fillId="0" borderId="16" xfId="0" applyFont="1" applyBorder="1" applyAlignment="1">
      <alignment horizontal="left" vertical="top"/>
    </xf>
    <xf numFmtId="0" fontId="17" fillId="0" borderId="0" xfId="0" applyFont="1" applyBorder="1" applyAlignment="1">
      <alignment horizontal="left" vertical="top" wrapText="1"/>
    </xf>
    <xf numFmtId="0" fontId="5" fillId="0" borderId="5" xfId="0" applyFont="1" applyFill="1" applyBorder="1" applyAlignment="1">
      <alignment horizontal="center" vertical="top" wrapText="1"/>
    </xf>
    <xf numFmtId="49" fontId="5" fillId="0" borderId="5" xfId="0" applyNumberFormat="1" applyFont="1" applyFill="1" applyBorder="1" applyAlignment="1">
      <alignment horizontal="center" vertical="top" wrapText="1"/>
    </xf>
    <xf numFmtId="0" fontId="13" fillId="0" borderId="7" xfId="0" applyFont="1" applyBorder="1" applyAlignment="1">
      <alignment horizontal="center" vertical="top"/>
    </xf>
    <xf numFmtId="0" fontId="27" fillId="0" borderId="12" xfId="0" applyFont="1" applyBorder="1" applyAlignment="1">
      <alignment horizontal="center" vertical="top"/>
    </xf>
    <xf numFmtId="0" fontId="27" fillId="0" borderId="14" xfId="0" applyFont="1" applyBorder="1" applyAlignment="1">
      <alignment horizontal="center" vertical="top"/>
    </xf>
    <xf numFmtId="0" fontId="16" fillId="0" borderId="0" xfId="0" applyFont="1" applyBorder="1" applyAlignment="1">
      <alignment horizontal="justify" vertical="center" wrapText="1"/>
    </xf>
    <xf numFmtId="0" fontId="17" fillId="0" borderId="0" xfId="0" applyFont="1" applyBorder="1" applyAlignment="1">
      <alignment horizontal="justify" vertical="center" wrapText="1"/>
    </xf>
    <xf numFmtId="0" fontId="14" fillId="0" borderId="4" xfId="0" applyFont="1" applyBorder="1" applyAlignment="1">
      <alignment horizontal="right"/>
    </xf>
    <xf numFmtId="0" fontId="34" fillId="0" borderId="5" xfId="0" applyFont="1" applyBorder="1" applyAlignment="1">
      <alignment horizontal="justify" vertical="top" wrapText="1"/>
    </xf>
    <xf numFmtId="0" fontId="11" fillId="0" borderId="5" xfId="0" applyFont="1" applyBorder="1" applyAlignment="1">
      <alignment horizontal="left" vertical="center" wrapText="1"/>
    </xf>
    <xf numFmtId="0" fontId="29" fillId="0" borderId="4" xfId="0" applyFont="1" applyBorder="1" applyAlignment="1">
      <alignment horizontal="right" vertical="top" wrapText="1"/>
    </xf>
    <xf numFmtId="0" fontId="17" fillId="0" borderId="5" xfId="0" applyFont="1" applyBorder="1" applyAlignment="1">
      <alignment horizontal="justify" vertical="top" wrapText="1"/>
    </xf>
    <xf numFmtId="0" fontId="29" fillId="0" borderId="5" xfId="0" applyFont="1" applyBorder="1" applyAlignment="1">
      <alignment horizontal="justify" vertical="top" wrapText="1"/>
    </xf>
    <xf numFmtId="0" fontId="33" fillId="0" borderId="5" xfId="0" applyFont="1" applyBorder="1" applyAlignment="1">
      <alignment horizontal="justify" vertical="top" wrapText="1"/>
    </xf>
  </cellXfs>
  <cellStyles count="10">
    <cellStyle name="clsColumnHeader" xfId="7"/>
    <cellStyle name="clsColumnHeader2" xfId="6"/>
    <cellStyle name="clsReportFooter" xfId="9"/>
    <cellStyle name="clsReportHeader" xfId="5"/>
    <cellStyle name="clsRowHeader" xfId="8"/>
    <cellStyle name="Comma" xfId="1" builtinId="3"/>
    <cellStyle name="Comma 3 2" xfId="3"/>
    <cellStyle name="Normal" xfId="0" builtinId="0"/>
    <cellStyle name="Normal 2" xfId="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nex_made%20by%20me/Annex_9&amp;%2018%20Currency%20Composi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ownloads/Annex%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enovo/Downloads/Annex%20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nnex_made%20by%20me/Annex%2016%20&amp;%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enovo/Downloads/Annex%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18"/>
      <sheetName val="Annex 9"/>
      <sheetName val="Calculation"/>
      <sheetName val="CAAA"/>
      <sheetName val="DEPR"/>
      <sheetName val="DSIM"/>
      <sheetName val="Defence"/>
      <sheetName val="DEPR Format 1"/>
      <sheetName val="SEBI"/>
      <sheetName val="CCIL March 29_2019"/>
    </sheetNames>
    <sheetDataSet>
      <sheetData sheetId="0"/>
      <sheetData sheetId="1"/>
      <sheetData sheetId="2">
        <row r="14">
          <cell r="B14">
            <v>50.476253936360628</v>
          </cell>
          <cell r="C14">
            <v>3.0499750508015735</v>
          </cell>
          <cell r="D14">
            <v>5.0111954412432258</v>
          </cell>
          <cell r="E14">
            <v>35.684509484441882</v>
          </cell>
          <cell r="F14">
            <v>4.8773819400276235</v>
          </cell>
          <cell r="G14">
            <v>2.6335171769985102E-3</v>
          </cell>
          <cell r="H14">
            <v>0.89805062994804741</v>
          </cell>
        </row>
        <row r="35">
          <cell r="B35">
            <v>25.779363592175919</v>
          </cell>
          <cell r="C35">
            <v>3.1774272158297756</v>
          </cell>
          <cell r="D35">
            <v>17.139987661560557</v>
          </cell>
          <cell r="E35">
            <v>28.360841056575865</v>
          </cell>
          <cell r="F35">
            <v>25.528587966349146</v>
          </cell>
          <cell r="G35">
            <v>1.3792507508747061E-2</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rom RBI"/>
      <sheetName val="FER"/>
    </sheetNames>
    <sheetDataSet>
      <sheetData sheetId="0" refreshError="1"/>
      <sheetData sheetId="1">
        <row r="12">
          <cell r="B12">
            <v>108415.47939982128</v>
          </cell>
        </row>
        <row r="13">
          <cell r="B13">
            <v>235519.53645357603</v>
          </cell>
        </row>
        <row r="15">
          <cell r="F15">
            <v>43.373705931549011</v>
          </cell>
        </row>
        <row r="16">
          <cell r="F16">
            <v>57.044357828774892</v>
          </cell>
        </row>
      </sheetData>
      <sheetData sheetId="2">
        <row r="6">
          <cell r="D6">
            <v>385357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XII"/>
      <sheetName val="Calculation Sheet"/>
      <sheetName val="ECB_Table 7"/>
      <sheetName val="CAAA_Format6"/>
      <sheetName val="DEPR_Format3"/>
      <sheetName val="RBI_Annex11"/>
    </sheetNames>
    <sheetDataSet>
      <sheetData sheetId="0" refreshError="1"/>
      <sheetData sheetId="1">
        <row r="53">
          <cell r="G53">
            <v>5769.1569654922387</v>
          </cell>
        </row>
        <row r="54">
          <cell r="G54">
            <v>4386.4225194951714</v>
          </cell>
        </row>
        <row r="55">
          <cell r="G55">
            <v>1382.7344459970673</v>
          </cell>
        </row>
        <row r="56">
          <cell r="G56">
            <v>2741.0445459153507</v>
          </cell>
        </row>
        <row r="57">
          <cell r="G57">
            <v>2061.9392666297858</v>
          </cell>
        </row>
        <row r="58">
          <cell r="G58">
            <v>679.10527928556451</v>
          </cell>
        </row>
        <row r="62">
          <cell r="G62">
            <v>2129.3747747036896</v>
          </cell>
        </row>
        <row r="63">
          <cell r="G63">
            <v>1490.5339334624744</v>
          </cell>
        </row>
        <row r="64">
          <cell r="G64">
            <v>638.84084124121489</v>
          </cell>
        </row>
        <row r="65">
          <cell r="G65">
            <v>23816.061982677522</v>
          </cell>
        </row>
        <row r="66">
          <cell r="G66">
            <v>15664.765422045502</v>
          </cell>
        </row>
        <row r="67">
          <cell r="G67">
            <v>8151.2965606320213</v>
          </cell>
        </row>
        <row r="68">
          <cell r="G68">
            <v>6434.3899999999994</v>
          </cell>
        </row>
        <row r="70">
          <cell r="G70">
            <v>6434.3899999999994</v>
          </cell>
        </row>
        <row r="71">
          <cell r="G71">
            <v>31.369999999999997</v>
          </cell>
        </row>
        <row r="72">
          <cell r="E72">
            <v>31.369999999999997</v>
          </cell>
        </row>
        <row r="75">
          <cell r="G75">
            <v>23635.031141632931</v>
          </cell>
        </row>
        <row r="76">
          <cell r="G76">
            <v>17286.367127155867</v>
          </cell>
        </row>
        <row r="77">
          <cell r="G77">
            <v>40921.398268788798</v>
          </cell>
        </row>
      </sheetData>
      <sheetData sheetId="2" refreshError="1"/>
      <sheetData sheetId="3" refreshError="1"/>
      <sheetData sheetId="4" refreshError="1"/>
      <sheetData sheetId="5">
        <row r="25">
          <cell r="P25">
            <v>643472.26971174381</v>
          </cell>
        </row>
        <row r="26">
          <cell r="P26">
            <v>6.3594656980510385</v>
          </cell>
        </row>
        <row r="27">
          <cell r="P27">
            <v>2.686419903518086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16"/>
      <sheetName val="Annex-17"/>
      <sheetName val="CAAA_Format3"/>
      <sheetName val="Master Sheet"/>
      <sheetName val="RBI DEPR"/>
      <sheetName val="Defence"/>
      <sheetName val="RBI DEPR Format1"/>
      <sheetName val="Statement1_RBI"/>
      <sheetName val="SEBI"/>
      <sheetName val="CCIL_29 March 2019"/>
      <sheetName val="GDP"/>
    </sheetNames>
    <sheetDataSet>
      <sheetData sheetId="0"/>
      <sheetData sheetId="1"/>
      <sheetData sheetId="2">
        <row r="7">
          <cell r="G7">
            <v>12709.77</v>
          </cell>
          <cell r="K7">
            <v>87612.28</v>
          </cell>
        </row>
        <row r="8">
          <cell r="G8">
            <v>233.27</v>
          </cell>
          <cell r="K8">
            <v>1608</v>
          </cell>
        </row>
        <row r="9">
          <cell r="G9">
            <v>14.3</v>
          </cell>
          <cell r="K9" t="str">
            <v>98.56</v>
          </cell>
        </row>
        <row r="10">
          <cell r="G10">
            <v>337.71</v>
          </cell>
          <cell r="K10">
            <v>2327.94</v>
          </cell>
        </row>
        <row r="11">
          <cell r="G11">
            <v>9755.6299999999992</v>
          </cell>
          <cell r="K11">
            <v>67248.479999999996</v>
          </cell>
        </row>
        <row r="12">
          <cell r="G12">
            <v>20518.55</v>
          </cell>
          <cell r="K12">
            <v>141440.51999999999</v>
          </cell>
        </row>
        <row r="13">
          <cell r="G13">
            <v>2284.48</v>
          </cell>
          <cell r="K13">
            <v>15747.59</v>
          </cell>
        </row>
        <row r="14">
          <cell r="G14">
            <v>426.54</v>
          </cell>
          <cell r="K14">
            <v>2940.28</v>
          </cell>
        </row>
        <row r="15">
          <cell r="G15">
            <v>9.1300000000000008</v>
          </cell>
          <cell r="K15" t="str">
            <v>62.95</v>
          </cell>
        </row>
        <row r="16">
          <cell r="G16">
            <v>161.38999999999999</v>
          </cell>
          <cell r="K16">
            <v>1112.5</v>
          </cell>
        </row>
        <row r="17">
          <cell r="G17">
            <v>18.97</v>
          </cell>
          <cell r="K17" t="str">
            <v>130.78</v>
          </cell>
        </row>
        <row r="19">
          <cell r="G19">
            <v>2243.5700000000002</v>
          </cell>
          <cell r="K19">
            <v>15465.59</v>
          </cell>
        </row>
        <row r="20">
          <cell r="G20">
            <v>712.75</v>
          </cell>
          <cell r="K20">
            <v>4913.18</v>
          </cell>
        </row>
        <row r="21">
          <cell r="G21">
            <v>0.31</v>
          </cell>
          <cell r="K21">
            <v>2.16</v>
          </cell>
        </row>
        <row r="22">
          <cell r="G22">
            <v>17770.650000000001</v>
          </cell>
          <cell r="K22">
            <v>122498.39</v>
          </cell>
        </row>
        <row r="23">
          <cell r="G23">
            <v>1450.16</v>
          </cell>
          <cell r="K23">
            <v>9996.36</v>
          </cell>
        </row>
        <row r="24">
          <cell r="G24">
            <v>73.790000000000006</v>
          </cell>
          <cell r="K24">
            <v>508.67</v>
          </cell>
        </row>
        <row r="25">
          <cell r="G25">
            <v>105.11</v>
          </cell>
          <cell r="K25">
            <v>724.54</v>
          </cell>
        </row>
      </sheetData>
      <sheetData sheetId="3"/>
      <sheetData sheetId="4">
        <row r="9">
          <cell r="B9">
            <v>5522.8171363402498</v>
          </cell>
          <cell r="M9">
            <v>382021.40680460015</v>
          </cell>
        </row>
      </sheetData>
      <sheetData sheetId="5">
        <row r="7">
          <cell r="H7">
            <v>935.43447643748198</v>
          </cell>
          <cell r="K7">
            <v>6470.5218799999993</v>
          </cell>
        </row>
      </sheetData>
      <sheetData sheetId="6">
        <row r="21">
          <cell r="G21">
            <v>263.16582240235471</v>
          </cell>
        </row>
        <row r="41">
          <cell r="G41">
            <v>1820.3522051139998</v>
          </cell>
        </row>
      </sheetData>
      <sheetData sheetId="7">
        <row r="69">
          <cell r="G69">
            <v>3754101.3328213454</v>
          </cell>
        </row>
      </sheetData>
      <sheetData sheetId="8"/>
      <sheetData sheetId="9">
        <row r="2">
          <cell r="F2">
            <v>153187.22933999999</v>
          </cell>
          <cell r="I2">
            <v>22146.067710163028</v>
          </cell>
        </row>
        <row r="3">
          <cell r="F3">
            <v>39229.570269999997</v>
          </cell>
          <cell r="I3">
            <v>5671.3651861393373</v>
          </cell>
        </row>
        <row r="4">
          <cell r="F4">
            <v>2468.3658799999998</v>
          </cell>
          <cell r="I4">
            <v>356.84827088691407</v>
          </cell>
        </row>
      </sheetData>
      <sheetData sheetId="10">
        <row r="9">
          <cell r="B9">
            <v>19010164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Table7_ECB"/>
      <sheetName val="Table E_ECB"/>
      <sheetName val="Table7_ECB_New"/>
    </sheetNames>
    <sheetDataSet>
      <sheetData sheetId="0"/>
      <sheetData sheetId="1"/>
      <sheetData sheetId="2"/>
      <sheetData sheetId="3">
        <row r="16">
          <cell r="C16">
            <v>27761.926527368465</v>
          </cell>
        </row>
        <row r="29">
          <cell r="C29">
            <v>41428.382776356993</v>
          </cell>
        </row>
      </sheetData>
      <sheetData sheetId="4">
        <row r="41">
          <cell r="L41">
            <v>5049.32</v>
          </cell>
          <cell r="M41">
            <v>4388.32</v>
          </cell>
          <cell r="N41">
            <v>1171.21</v>
          </cell>
          <cell r="O41">
            <v>28.7</v>
          </cell>
          <cell r="P41">
            <v>5588.23</v>
          </cell>
        </row>
        <row r="61">
          <cell r="L61">
            <v>6001.85</v>
          </cell>
          <cell r="M61">
            <v>6661.27</v>
          </cell>
          <cell r="N61">
            <v>1213.42</v>
          </cell>
          <cell r="O61">
            <v>61.81</v>
          </cell>
          <cell r="P61">
            <v>7936.5</v>
          </cell>
        </row>
        <row r="81">
          <cell r="L81">
            <v>8352.6200000000008</v>
          </cell>
          <cell r="M81">
            <v>7684.51</v>
          </cell>
          <cell r="N81">
            <v>1298.72</v>
          </cell>
          <cell r="O81">
            <v>122.89</v>
          </cell>
          <cell r="P81">
            <v>9106.1200000000008</v>
          </cell>
        </row>
        <row r="101">
          <cell r="L101">
            <v>7688.26</v>
          </cell>
          <cell r="M101">
            <v>6100.1</v>
          </cell>
          <cell r="N101">
            <v>1308.02</v>
          </cell>
          <cell r="O101">
            <v>83.05</v>
          </cell>
          <cell r="P101">
            <v>7491.17</v>
          </cell>
          <cell r="Q101">
            <v>126454.67</v>
          </cell>
          <cell r="R101">
            <v>10090.57</v>
          </cell>
        </row>
        <row r="121">
          <cell r="L121">
            <v>3847.52</v>
          </cell>
          <cell r="M121">
            <v>4537.83</v>
          </cell>
          <cell r="N121">
            <v>1357.02</v>
          </cell>
          <cell r="O121">
            <v>92.13</v>
          </cell>
          <cell r="P121">
            <v>5986.98</v>
          </cell>
        </row>
        <row r="141">
          <cell r="L141">
            <v>8088.02</v>
          </cell>
          <cell r="M141">
            <v>5417.13</v>
          </cell>
          <cell r="N141">
            <v>1414.28</v>
          </cell>
          <cell r="O141">
            <v>130.71</v>
          </cell>
          <cell r="P141">
            <v>6962.12</v>
          </cell>
        </row>
        <row r="161">
          <cell r="L161">
            <v>8183.4</v>
          </cell>
          <cell r="M161">
            <v>5120.3900000000003</v>
          </cell>
          <cell r="N161">
            <v>1415.69</v>
          </cell>
          <cell r="O161">
            <v>67.099999999999994</v>
          </cell>
          <cell r="P161">
            <v>6603.18</v>
          </cell>
        </row>
        <row r="181">
          <cell r="L181">
            <v>11455.07</v>
          </cell>
          <cell r="M181">
            <v>3455.87</v>
          </cell>
          <cell r="N181">
            <v>1521.46</v>
          </cell>
          <cell r="O181">
            <v>187.7</v>
          </cell>
          <cell r="P181">
            <v>5165.03</v>
          </cell>
          <cell r="Q181">
            <v>136944.79999999999</v>
          </cell>
          <cell r="R181">
            <v>17552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tabSelected="1" topLeftCell="A10" workbookViewId="0">
      <selection activeCell="N35" sqref="N35"/>
    </sheetView>
  </sheetViews>
  <sheetFormatPr defaultColWidth="9.140625" defaultRowHeight="12" x14ac:dyDescent="0.25"/>
  <cols>
    <col min="1" max="1" width="12.5703125" style="453" customWidth="1"/>
    <col min="2" max="2" width="11" style="453" customWidth="1"/>
    <col min="3" max="3" width="10" style="453" customWidth="1"/>
    <col min="4" max="4" width="11.42578125" style="453" customWidth="1"/>
    <col min="5" max="5" width="12.140625" style="453" customWidth="1"/>
    <col min="6" max="6" width="10.85546875" style="453" customWidth="1"/>
    <col min="7" max="8" width="10.42578125" style="453" customWidth="1"/>
    <col min="9" max="16384" width="9.140625" style="453"/>
  </cols>
  <sheetData>
    <row r="1" spans="1:8" x14ac:dyDescent="0.25">
      <c r="A1" s="476" t="s">
        <v>579</v>
      </c>
      <c r="B1" s="477"/>
      <c r="C1" s="477"/>
      <c r="D1" s="477"/>
      <c r="E1" s="477"/>
      <c r="F1" s="477"/>
      <c r="G1" s="477"/>
      <c r="H1" s="478"/>
    </row>
    <row r="2" spans="1:8" x14ac:dyDescent="0.25">
      <c r="A2" s="479" t="s">
        <v>0</v>
      </c>
      <c r="B2" s="479"/>
      <c r="C2" s="479"/>
      <c r="D2" s="479"/>
      <c r="E2" s="479"/>
      <c r="F2" s="479"/>
      <c r="G2" s="479"/>
      <c r="H2" s="479"/>
    </row>
    <row r="3" spans="1:8" ht="72" x14ac:dyDescent="0.25">
      <c r="A3" s="206" t="s">
        <v>1</v>
      </c>
      <c r="B3" s="206" t="s">
        <v>2</v>
      </c>
      <c r="C3" s="206" t="s">
        <v>3</v>
      </c>
      <c r="D3" s="206" t="s">
        <v>4</v>
      </c>
      <c r="E3" s="206" t="s">
        <v>5</v>
      </c>
      <c r="F3" s="206" t="s">
        <v>6</v>
      </c>
      <c r="G3" s="206" t="s">
        <v>7</v>
      </c>
      <c r="H3" s="206" t="s">
        <v>8</v>
      </c>
    </row>
    <row r="4" spans="1:8" x14ac:dyDescent="0.25">
      <c r="A4" s="206">
        <v>1</v>
      </c>
      <c r="B4" s="206">
        <v>2</v>
      </c>
      <c r="C4" s="206">
        <v>3</v>
      </c>
      <c r="D4" s="206">
        <v>4</v>
      </c>
      <c r="E4" s="206">
        <v>5</v>
      </c>
      <c r="F4" s="206">
        <v>6</v>
      </c>
      <c r="G4" s="206">
        <v>7</v>
      </c>
      <c r="H4" s="206">
        <v>8</v>
      </c>
    </row>
    <row r="5" spans="1:8" x14ac:dyDescent="0.25">
      <c r="A5" s="283" t="s">
        <v>9</v>
      </c>
      <c r="B5" s="454">
        <v>83801</v>
      </c>
      <c r="C5" s="283">
        <v>35.299999999999997</v>
      </c>
      <c r="D5" s="455">
        <v>7</v>
      </c>
      <c r="E5" s="283">
        <v>28.7</v>
      </c>
      <c r="F5" s="283">
        <v>45.9</v>
      </c>
      <c r="G5" s="283">
        <v>146.5</v>
      </c>
      <c r="H5" s="283">
        <v>10.199999999999999</v>
      </c>
    </row>
    <row r="6" spans="1:8" x14ac:dyDescent="0.25">
      <c r="A6" s="283" t="s">
        <v>10</v>
      </c>
      <c r="B6" s="454">
        <v>85285</v>
      </c>
      <c r="C6" s="283">
        <v>30.2</v>
      </c>
      <c r="D6" s="283">
        <v>10.8</v>
      </c>
      <c r="E6" s="283">
        <v>38.700000000000003</v>
      </c>
      <c r="F6" s="283">
        <v>44.8</v>
      </c>
      <c r="G6" s="283">
        <v>76.7</v>
      </c>
      <c r="H6" s="283">
        <v>8.3000000000000007</v>
      </c>
    </row>
    <row r="7" spans="1:8" x14ac:dyDescent="0.25">
      <c r="A7" s="283" t="s">
        <v>11</v>
      </c>
      <c r="B7" s="454">
        <v>90023</v>
      </c>
      <c r="C7" s="283">
        <v>27.5</v>
      </c>
      <c r="D7" s="283">
        <v>10.9</v>
      </c>
      <c r="E7" s="283">
        <v>37.5</v>
      </c>
      <c r="F7" s="283">
        <v>44.5</v>
      </c>
      <c r="G7" s="283">
        <v>64.5</v>
      </c>
      <c r="H7" s="455">
        <v>7</v>
      </c>
    </row>
    <row r="8" spans="1:8" x14ac:dyDescent="0.25">
      <c r="A8" s="283" t="s">
        <v>12</v>
      </c>
      <c r="B8" s="454">
        <v>92695</v>
      </c>
      <c r="C8" s="283">
        <v>25.4</v>
      </c>
      <c r="D8" s="283">
        <v>20.8</v>
      </c>
      <c r="E8" s="283">
        <v>33.799999999999997</v>
      </c>
      <c r="F8" s="283">
        <v>44.4</v>
      </c>
      <c r="G8" s="283">
        <v>18.8</v>
      </c>
      <c r="H8" s="283">
        <v>3.9</v>
      </c>
    </row>
    <row r="9" spans="1:8" x14ac:dyDescent="0.25">
      <c r="A9" s="283" t="s">
        <v>13</v>
      </c>
      <c r="B9" s="454">
        <v>99008</v>
      </c>
      <c r="C9" s="283">
        <v>25.9</v>
      </c>
      <c r="D9" s="283">
        <v>25.4</v>
      </c>
      <c r="E9" s="283">
        <v>30.8</v>
      </c>
      <c r="F9" s="283">
        <v>45.3</v>
      </c>
      <c r="G9" s="283">
        <v>16.899999999999999</v>
      </c>
      <c r="H9" s="283">
        <v>4.3</v>
      </c>
    </row>
    <row r="10" spans="1:8" x14ac:dyDescent="0.25">
      <c r="A10" s="283" t="s">
        <v>14</v>
      </c>
      <c r="B10" s="454">
        <v>93730</v>
      </c>
      <c r="C10" s="283">
        <v>26.2</v>
      </c>
      <c r="D10" s="283">
        <v>23.1</v>
      </c>
      <c r="E10" s="455">
        <v>27</v>
      </c>
      <c r="F10" s="283">
        <v>44.7</v>
      </c>
      <c r="G10" s="283">
        <v>23.2</v>
      </c>
      <c r="H10" s="283">
        <v>5.4</v>
      </c>
    </row>
    <row r="11" spans="1:8" x14ac:dyDescent="0.25">
      <c r="A11" s="283" t="s">
        <v>15</v>
      </c>
      <c r="B11" s="454">
        <v>93470</v>
      </c>
      <c r="C11" s="455">
        <v>23</v>
      </c>
      <c r="D11" s="283">
        <v>28.3</v>
      </c>
      <c r="E11" s="283">
        <v>24.6</v>
      </c>
      <c r="F11" s="283">
        <v>42.2</v>
      </c>
      <c r="G11" s="283">
        <v>25.5</v>
      </c>
      <c r="H11" s="283">
        <v>7.2</v>
      </c>
    </row>
    <row r="12" spans="1:8" x14ac:dyDescent="0.25">
      <c r="A12" s="283" t="s">
        <v>16</v>
      </c>
      <c r="B12" s="454">
        <v>93531</v>
      </c>
      <c r="C12" s="283">
        <v>19.5</v>
      </c>
      <c r="D12" s="283">
        <v>31.4</v>
      </c>
      <c r="E12" s="283">
        <v>24.3</v>
      </c>
      <c r="F12" s="283">
        <v>39.5</v>
      </c>
      <c r="G12" s="283">
        <v>17.2</v>
      </c>
      <c r="H12" s="283">
        <v>5.4</v>
      </c>
    </row>
    <row r="13" spans="1:8" x14ac:dyDescent="0.25">
      <c r="A13" s="283" t="s">
        <v>17</v>
      </c>
      <c r="B13" s="454">
        <v>96886</v>
      </c>
      <c r="C13" s="283">
        <v>18.7</v>
      </c>
      <c r="D13" s="283">
        <v>33.5</v>
      </c>
      <c r="E13" s="283">
        <v>23.6</v>
      </c>
      <c r="F13" s="283">
        <v>38.5</v>
      </c>
      <c r="G13" s="283">
        <v>13.2</v>
      </c>
      <c r="H13" s="283">
        <v>4.4000000000000004</v>
      </c>
    </row>
    <row r="14" spans="1:8" x14ac:dyDescent="0.25">
      <c r="A14" s="283" t="s">
        <v>18</v>
      </c>
      <c r="B14" s="454">
        <v>98263</v>
      </c>
      <c r="C14" s="283">
        <v>17.100000000000001</v>
      </c>
      <c r="D14" s="283">
        <v>38.700000000000003</v>
      </c>
      <c r="E14" s="455">
        <v>22</v>
      </c>
      <c r="F14" s="283">
        <v>38.9</v>
      </c>
      <c r="G14" s="455">
        <v>10.3</v>
      </c>
      <c r="H14" s="455">
        <v>4</v>
      </c>
    </row>
    <row r="15" spans="1:8" x14ac:dyDescent="0.25">
      <c r="A15" s="283" t="s">
        <v>19</v>
      </c>
      <c r="B15" s="454">
        <v>101326</v>
      </c>
      <c r="C15" s="283">
        <v>16.600000000000001</v>
      </c>
      <c r="D15" s="283">
        <v>41.7</v>
      </c>
      <c r="E15" s="283">
        <v>22.5</v>
      </c>
      <c r="F15" s="283">
        <v>35.4</v>
      </c>
      <c r="G15" s="455">
        <v>8.6</v>
      </c>
      <c r="H15" s="455">
        <v>3.6</v>
      </c>
    </row>
    <row r="16" spans="1:8" x14ac:dyDescent="0.25">
      <c r="A16" s="283" t="s">
        <v>20</v>
      </c>
      <c r="B16" s="454">
        <v>98843</v>
      </c>
      <c r="C16" s="283">
        <v>13.7</v>
      </c>
      <c r="D16" s="283">
        <v>54.7</v>
      </c>
      <c r="E16" s="283">
        <v>21.1</v>
      </c>
      <c r="F16" s="283">
        <v>35.9</v>
      </c>
      <c r="G16" s="455">
        <v>5.0999999999999996</v>
      </c>
      <c r="H16" s="455">
        <v>2.8</v>
      </c>
    </row>
    <row r="17" spans="1:11" ht="13.5" x14ac:dyDescent="0.25">
      <c r="A17" s="283" t="s">
        <v>21</v>
      </c>
      <c r="B17" s="454">
        <v>104914</v>
      </c>
      <c r="C17" s="283" t="s">
        <v>571</v>
      </c>
      <c r="D17" s="283">
        <v>72.5</v>
      </c>
      <c r="E17" s="283">
        <v>20.3</v>
      </c>
      <c r="F17" s="283">
        <v>36.799999999999997</v>
      </c>
      <c r="G17" s="455">
        <v>6.1</v>
      </c>
      <c r="H17" s="455">
        <v>4.5</v>
      </c>
    </row>
    <row r="18" spans="1:11" ht="13.5" x14ac:dyDescent="0.25">
      <c r="A18" s="283" t="s">
        <v>22</v>
      </c>
      <c r="B18" s="454">
        <v>112653</v>
      </c>
      <c r="C18" s="283" t="s">
        <v>572</v>
      </c>
      <c r="D18" s="283">
        <v>100.3</v>
      </c>
      <c r="E18" s="455">
        <v>18</v>
      </c>
      <c r="F18" s="283">
        <v>35.799999999999997</v>
      </c>
      <c r="G18" s="455">
        <v>3.9</v>
      </c>
      <c r="H18" s="455">
        <v>3.9</v>
      </c>
    </row>
    <row r="19" spans="1:11" ht="13.5" x14ac:dyDescent="0.25">
      <c r="A19" s="283" t="s">
        <v>23</v>
      </c>
      <c r="B19" s="454">
        <v>134002</v>
      </c>
      <c r="C19" s="283" t="s">
        <v>573</v>
      </c>
      <c r="D19" s="283">
        <v>105.6</v>
      </c>
      <c r="E19" s="455">
        <v>18.100000000000001</v>
      </c>
      <c r="F19" s="283">
        <v>30.7</v>
      </c>
      <c r="G19" s="455">
        <v>12.5</v>
      </c>
      <c r="H19" s="455">
        <v>13.2</v>
      </c>
    </row>
    <row r="20" spans="1:11" ht="13.5" x14ac:dyDescent="0.25">
      <c r="A20" s="283" t="s">
        <v>24</v>
      </c>
      <c r="B20" s="454">
        <v>139114</v>
      </c>
      <c r="C20" s="456" t="s">
        <v>574</v>
      </c>
      <c r="D20" s="457">
        <v>109</v>
      </c>
      <c r="E20" s="457">
        <v>16.8</v>
      </c>
      <c r="F20" s="456">
        <v>28.4</v>
      </c>
      <c r="G20" s="455">
        <v>12.9</v>
      </c>
      <c r="H20" s="455">
        <v>14</v>
      </c>
    </row>
    <row r="21" spans="1:11" x14ac:dyDescent="0.25">
      <c r="A21" s="283" t="s">
        <v>25</v>
      </c>
      <c r="B21" s="454">
        <v>172360</v>
      </c>
      <c r="C21" s="456">
        <v>4.7</v>
      </c>
      <c r="D21" s="456">
        <v>115.6</v>
      </c>
      <c r="E21" s="457">
        <v>17.5</v>
      </c>
      <c r="F21" s="457">
        <v>23</v>
      </c>
      <c r="G21" s="455">
        <v>14.1</v>
      </c>
      <c r="H21" s="455">
        <v>16.3</v>
      </c>
    </row>
    <row r="22" spans="1:11" x14ac:dyDescent="0.25">
      <c r="A22" s="283" t="s">
        <v>26</v>
      </c>
      <c r="B22" s="454">
        <v>224407</v>
      </c>
      <c r="C22" s="283">
        <v>4.8</v>
      </c>
      <c r="D22" s="455">
        <v>138</v>
      </c>
      <c r="E22" s="458">
        <v>18</v>
      </c>
      <c r="F22" s="455">
        <v>19.7</v>
      </c>
      <c r="G22" s="455">
        <v>14.8</v>
      </c>
      <c r="H22" s="455">
        <v>20.399999999999999</v>
      </c>
    </row>
    <row r="23" spans="1:11" x14ac:dyDescent="0.25">
      <c r="A23" s="283" t="s">
        <v>27</v>
      </c>
      <c r="B23" s="454">
        <v>224498</v>
      </c>
      <c r="C23" s="283">
        <v>4.4000000000000004</v>
      </c>
      <c r="D23" s="455">
        <v>112.2</v>
      </c>
      <c r="E23" s="458">
        <v>20.3</v>
      </c>
      <c r="F23" s="455">
        <v>18.7</v>
      </c>
      <c r="G23" s="455">
        <v>17.2</v>
      </c>
      <c r="H23" s="455">
        <v>19.3</v>
      </c>
    </row>
    <row r="24" spans="1:11" x14ac:dyDescent="0.25">
      <c r="A24" s="459" t="s">
        <v>28</v>
      </c>
      <c r="B24" s="460">
        <v>260935</v>
      </c>
      <c r="C24" s="461">
        <v>5.8</v>
      </c>
      <c r="D24" s="462">
        <v>106.9</v>
      </c>
      <c r="E24" s="463">
        <v>18.2</v>
      </c>
      <c r="F24" s="462">
        <v>16.8</v>
      </c>
      <c r="G24" s="462">
        <v>18.8</v>
      </c>
      <c r="H24" s="462">
        <v>20.100000000000001</v>
      </c>
    </row>
    <row r="25" spans="1:11" x14ac:dyDescent="0.25">
      <c r="A25" s="464" t="s">
        <v>29</v>
      </c>
      <c r="B25" s="454">
        <v>317891</v>
      </c>
      <c r="C25" s="464">
        <v>4.4000000000000004</v>
      </c>
      <c r="D25" s="465">
        <v>95.9</v>
      </c>
      <c r="E25" s="466">
        <v>18.2</v>
      </c>
      <c r="F25" s="455">
        <v>14.9</v>
      </c>
      <c r="G25" s="465">
        <v>21.3</v>
      </c>
      <c r="H25" s="465">
        <v>20.399999999999999</v>
      </c>
    </row>
    <row r="26" spans="1:11" x14ac:dyDescent="0.25">
      <c r="A26" s="467" t="s">
        <v>30</v>
      </c>
      <c r="B26" s="454">
        <v>360766</v>
      </c>
      <c r="C26" s="458">
        <v>6</v>
      </c>
      <c r="D26" s="468">
        <v>81.599999999999994</v>
      </c>
      <c r="E26" s="468">
        <v>21.1</v>
      </c>
      <c r="F26" s="103">
        <v>13.3</v>
      </c>
      <c r="G26" s="468">
        <v>26.6</v>
      </c>
      <c r="H26" s="468">
        <v>21.7</v>
      </c>
    </row>
    <row r="27" spans="1:11" x14ac:dyDescent="0.25">
      <c r="A27" s="467" t="s">
        <v>31</v>
      </c>
      <c r="B27" s="454">
        <v>409374</v>
      </c>
      <c r="C27" s="458">
        <v>5.9</v>
      </c>
      <c r="D27" s="468">
        <v>71.3</v>
      </c>
      <c r="E27" s="468">
        <v>22.4</v>
      </c>
      <c r="F27" s="103">
        <v>11.1</v>
      </c>
      <c r="G27" s="468">
        <v>33.1</v>
      </c>
      <c r="H27" s="468">
        <v>23.6</v>
      </c>
    </row>
    <row r="28" spans="1:11" x14ac:dyDescent="0.25">
      <c r="A28" s="192" t="s">
        <v>32</v>
      </c>
      <c r="B28" s="454">
        <v>446178</v>
      </c>
      <c r="C28" s="458">
        <v>5.9</v>
      </c>
      <c r="D28" s="458">
        <v>68.2</v>
      </c>
      <c r="E28" s="458">
        <v>23.9</v>
      </c>
      <c r="F28" s="458">
        <v>10.4</v>
      </c>
      <c r="G28" s="458">
        <v>30.1</v>
      </c>
      <c r="H28" s="458">
        <v>20.5</v>
      </c>
    </row>
    <row r="29" spans="1:11" x14ac:dyDescent="0.25">
      <c r="A29" s="192" t="s">
        <v>33</v>
      </c>
      <c r="B29" s="454">
        <v>474675</v>
      </c>
      <c r="C29" s="458">
        <v>7.6</v>
      </c>
      <c r="D29" s="458">
        <v>72</v>
      </c>
      <c r="E29" s="458">
        <v>23.9</v>
      </c>
      <c r="F29" s="458">
        <v>8.8000000000000007</v>
      </c>
      <c r="G29" s="458">
        <v>25</v>
      </c>
      <c r="H29" s="458">
        <v>18</v>
      </c>
    </row>
    <row r="30" spans="1:11" x14ac:dyDescent="0.25">
      <c r="A30" s="192" t="s">
        <v>34</v>
      </c>
      <c r="B30" s="469">
        <v>484989</v>
      </c>
      <c r="C30" s="470">
        <v>8.8000000000000007</v>
      </c>
      <c r="D30" s="470">
        <v>74.3</v>
      </c>
      <c r="E30" s="470">
        <v>23.4</v>
      </c>
      <c r="F30" s="470">
        <v>9</v>
      </c>
      <c r="G30" s="470">
        <v>23.1</v>
      </c>
      <c r="H30" s="470">
        <v>17.2</v>
      </c>
    </row>
    <row r="31" spans="1:11" x14ac:dyDescent="0.25">
      <c r="A31" s="192" t="s">
        <v>35</v>
      </c>
      <c r="B31" s="471">
        <v>471308</v>
      </c>
      <c r="C31" s="470">
        <v>8.3000000000000007</v>
      </c>
      <c r="D31" s="470">
        <v>78.5</v>
      </c>
      <c r="E31" s="470">
        <v>20</v>
      </c>
      <c r="F31" s="470">
        <v>9.4</v>
      </c>
      <c r="G31" s="470">
        <v>23.8</v>
      </c>
      <c r="H31" s="470">
        <v>18.7</v>
      </c>
    </row>
    <row r="32" spans="1:11" x14ac:dyDescent="0.25">
      <c r="A32" s="192" t="s">
        <v>36</v>
      </c>
      <c r="B32" s="472">
        <v>529290.13656044647</v>
      </c>
      <c r="C32" s="470">
        <v>7.5</v>
      </c>
      <c r="D32" s="470">
        <v>80.230626229727832</v>
      </c>
      <c r="E32" s="470">
        <v>20.129213485579069</v>
      </c>
      <c r="F32" s="470">
        <v>9.1</v>
      </c>
      <c r="G32" s="470">
        <v>24.066275723570413</v>
      </c>
      <c r="H32" s="470">
        <v>19.308523723193506</v>
      </c>
      <c r="K32" s="453" t="s">
        <v>37</v>
      </c>
    </row>
    <row r="33" spans="1:8" x14ac:dyDescent="0.25">
      <c r="A33" s="182" t="s">
        <v>38</v>
      </c>
      <c r="B33" s="473">
        <v>543000.72220083163</v>
      </c>
      <c r="C33" s="474">
        <v>6.4</v>
      </c>
      <c r="D33" s="474">
        <v>76</v>
      </c>
      <c r="E33" s="474">
        <v>19.7</v>
      </c>
      <c r="F33" s="474">
        <v>8.6999999999999993</v>
      </c>
      <c r="G33" s="474">
        <v>26.3</v>
      </c>
      <c r="H33" s="474">
        <v>20</v>
      </c>
    </row>
    <row r="34" spans="1:8" x14ac:dyDescent="0.25">
      <c r="A34" s="475" t="s">
        <v>580</v>
      </c>
      <c r="B34" s="475"/>
      <c r="C34" s="475"/>
      <c r="D34" s="475"/>
      <c r="E34" s="475"/>
      <c r="F34" s="475"/>
      <c r="G34" s="475"/>
      <c r="H34" s="475"/>
    </row>
    <row r="35" spans="1:8" x14ac:dyDescent="0.25">
      <c r="A35" s="475" t="s">
        <v>575</v>
      </c>
      <c r="B35" s="475"/>
      <c r="C35" s="475"/>
      <c r="D35" s="475"/>
      <c r="E35" s="475"/>
      <c r="F35" s="475"/>
      <c r="G35" s="475"/>
      <c r="H35" s="475"/>
    </row>
    <row r="36" spans="1:8" x14ac:dyDescent="0.25">
      <c r="A36" s="475" t="s">
        <v>576</v>
      </c>
      <c r="B36" s="475"/>
      <c r="C36" s="475"/>
      <c r="D36" s="475"/>
      <c r="E36" s="475"/>
      <c r="F36" s="475"/>
      <c r="G36" s="475"/>
      <c r="H36" s="475"/>
    </row>
    <row r="37" spans="1:8" x14ac:dyDescent="0.25">
      <c r="A37" s="475" t="s">
        <v>577</v>
      </c>
      <c r="B37" s="475"/>
      <c r="C37" s="475"/>
      <c r="D37" s="475"/>
      <c r="E37" s="475"/>
      <c r="F37" s="475"/>
      <c r="G37" s="475"/>
      <c r="H37" s="475"/>
    </row>
    <row r="38" spans="1:8" x14ac:dyDescent="0.25">
      <c r="A38" s="475" t="s">
        <v>578</v>
      </c>
      <c r="B38" s="475"/>
      <c r="C38" s="475"/>
      <c r="D38" s="475"/>
      <c r="E38" s="475"/>
      <c r="F38" s="475"/>
      <c r="G38" s="475"/>
      <c r="H38" s="475"/>
    </row>
  </sheetData>
  <mergeCells count="7">
    <mergeCell ref="A38:H38"/>
    <mergeCell ref="A1:H1"/>
    <mergeCell ref="A2:H2"/>
    <mergeCell ref="A34:H34"/>
    <mergeCell ref="A35:H35"/>
    <mergeCell ref="A36:H36"/>
    <mergeCell ref="A37:H37"/>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75"/>
  <sheetViews>
    <sheetView showGridLines="0" topLeftCell="A10" workbookViewId="0">
      <selection activeCell="D32" sqref="D32"/>
    </sheetView>
  </sheetViews>
  <sheetFormatPr defaultColWidth="9.140625" defaultRowHeight="12.75" x14ac:dyDescent="0.2"/>
  <cols>
    <col min="1" max="1" width="5.140625" style="1" customWidth="1"/>
    <col min="2" max="2" width="12.28515625" style="1" customWidth="1"/>
    <col min="3" max="3" width="14.5703125" style="1" customWidth="1"/>
    <col min="4" max="12" width="12" style="1" customWidth="1"/>
    <col min="13" max="14" width="12" style="4" customWidth="1"/>
    <col min="15" max="16" width="12" style="1" customWidth="1"/>
    <col min="17" max="16384" width="9.140625" style="1"/>
  </cols>
  <sheetData>
    <row r="1" spans="1:161" x14ac:dyDescent="0.2">
      <c r="A1" s="539" t="s">
        <v>199</v>
      </c>
      <c r="B1" s="539"/>
      <c r="C1" s="539"/>
      <c r="D1" s="539"/>
      <c r="E1" s="539"/>
      <c r="F1" s="539"/>
      <c r="G1" s="539"/>
      <c r="H1" s="539"/>
      <c r="I1" s="539"/>
      <c r="J1" s="539"/>
      <c r="K1" s="539"/>
      <c r="L1" s="539"/>
      <c r="M1" s="539"/>
      <c r="N1" s="539"/>
      <c r="O1" s="539"/>
      <c r="P1" s="539"/>
    </row>
    <row r="2" spans="1:161" ht="19.5" customHeight="1" x14ac:dyDescent="0.2">
      <c r="A2" s="540" t="s">
        <v>200</v>
      </c>
      <c r="B2" s="541"/>
      <c r="C2" s="541"/>
      <c r="D2" s="541"/>
      <c r="E2" s="541"/>
      <c r="F2" s="541"/>
      <c r="G2" s="541"/>
      <c r="H2" s="541"/>
      <c r="I2" s="541"/>
      <c r="J2" s="541"/>
      <c r="K2" s="541"/>
      <c r="L2" s="541"/>
      <c r="M2" s="541"/>
      <c r="N2" s="541"/>
      <c r="O2" s="541"/>
      <c r="P2" s="542"/>
    </row>
    <row r="3" spans="1:161" ht="15.75" customHeight="1" x14ac:dyDescent="0.2">
      <c r="A3" s="543" t="s">
        <v>201</v>
      </c>
      <c r="B3" s="543"/>
      <c r="C3" s="543"/>
      <c r="D3" s="543"/>
      <c r="E3" s="543"/>
      <c r="F3" s="543"/>
      <c r="G3" s="543"/>
      <c r="H3" s="543"/>
      <c r="I3" s="543"/>
      <c r="J3" s="543"/>
      <c r="K3" s="543"/>
      <c r="L3" s="543"/>
      <c r="M3" s="543"/>
      <c r="N3" s="543"/>
      <c r="O3" s="543"/>
      <c r="P3" s="54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row>
    <row r="4" spans="1:161" x14ac:dyDescent="0.2">
      <c r="A4" s="236" t="s">
        <v>114</v>
      </c>
      <c r="B4" s="237" t="s">
        <v>202</v>
      </c>
      <c r="C4" s="238" t="s">
        <v>203</v>
      </c>
      <c r="D4" s="236" t="s">
        <v>204</v>
      </c>
      <c r="E4" s="236" t="s">
        <v>26</v>
      </c>
      <c r="F4" s="236" t="s">
        <v>205</v>
      </c>
      <c r="G4" s="236" t="s">
        <v>206</v>
      </c>
      <c r="H4" s="236" t="s">
        <v>29</v>
      </c>
      <c r="I4" s="236" t="s">
        <v>30</v>
      </c>
      <c r="J4" s="236" t="s">
        <v>207</v>
      </c>
      <c r="K4" s="236" t="s">
        <v>208</v>
      </c>
      <c r="L4" s="236" t="s">
        <v>209</v>
      </c>
      <c r="M4" s="236" t="s">
        <v>34</v>
      </c>
      <c r="N4" s="236" t="s">
        <v>210</v>
      </c>
      <c r="O4" s="236" t="s">
        <v>36</v>
      </c>
      <c r="P4" s="236" t="s">
        <v>38</v>
      </c>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row>
    <row r="5" spans="1:161" x14ac:dyDescent="0.2">
      <c r="A5" s="206">
        <v>1</v>
      </c>
      <c r="B5" s="206">
        <v>2</v>
      </c>
      <c r="C5" s="206">
        <v>3</v>
      </c>
      <c r="D5" s="206">
        <v>4</v>
      </c>
      <c r="E5" s="206">
        <v>5</v>
      </c>
      <c r="F5" s="206">
        <v>6</v>
      </c>
      <c r="G5" s="206">
        <v>7</v>
      </c>
      <c r="H5" s="206">
        <v>8</v>
      </c>
      <c r="I5" s="206">
        <v>9</v>
      </c>
      <c r="J5" s="206">
        <v>10</v>
      </c>
      <c r="K5" s="206">
        <v>11</v>
      </c>
      <c r="L5" s="206">
        <v>12</v>
      </c>
      <c r="M5" s="206">
        <v>13</v>
      </c>
      <c r="N5" s="206">
        <v>14</v>
      </c>
      <c r="O5" s="206">
        <v>15</v>
      </c>
      <c r="P5" s="206">
        <v>16</v>
      </c>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row>
    <row r="6" spans="1:161" ht="13.5" x14ac:dyDescent="0.2">
      <c r="A6" s="239">
        <v>1</v>
      </c>
      <c r="B6" s="234" t="s">
        <v>539</v>
      </c>
      <c r="C6" s="234"/>
      <c r="D6" s="240">
        <f t="shared" ref="D6:F6" si="0">D7+D8</f>
        <v>2942</v>
      </c>
      <c r="E6" s="240">
        <f t="shared" si="0"/>
        <v>3241</v>
      </c>
      <c r="F6" s="240">
        <f t="shared" si="0"/>
        <v>3384</v>
      </c>
      <c r="G6" s="240">
        <v>3461</v>
      </c>
      <c r="H6" s="240">
        <v>3667</v>
      </c>
      <c r="I6" s="240">
        <v>3923</v>
      </c>
      <c r="J6" s="240">
        <v>4255</v>
      </c>
      <c r="K6" s="240">
        <v>4077.9680990894167</v>
      </c>
      <c r="L6" s="240">
        <v>4354.3242828806115</v>
      </c>
      <c r="M6" s="240">
        <v>4770.7312990276587</v>
      </c>
      <c r="N6" s="240">
        <v>5070.7503136923751</v>
      </c>
      <c r="O6" s="240">
        <v>5671.8968327035218</v>
      </c>
      <c r="P6" s="240">
        <v>6379.6132031924317</v>
      </c>
    </row>
    <row r="7" spans="1:161" x14ac:dyDescent="0.2">
      <c r="A7" s="239"/>
      <c r="B7" s="234"/>
      <c r="C7" s="241" t="s">
        <v>211</v>
      </c>
      <c r="D7" s="242">
        <v>1960</v>
      </c>
      <c r="E7" s="242">
        <v>2099</v>
      </c>
      <c r="F7" s="240">
        <v>2375</v>
      </c>
      <c r="G7" s="240">
        <v>2585</v>
      </c>
      <c r="H7" s="240">
        <v>2839</v>
      </c>
      <c r="I7" s="240">
        <v>3125</v>
      </c>
      <c r="J7" s="240">
        <v>3415</v>
      </c>
      <c r="K7" s="240">
        <v>3382.7607097546552</v>
      </c>
      <c r="L7" s="240">
        <v>3666.7433100833723</v>
      </c>
      <c r="M7" s="240">
        <v>4099.1187489308541</v>
      </c>
      <c r="N7" s="240">
        <v>4250.7762560383608</v>
      </c>
      <c r="O7" s="240">
        <v>4650.1100343437292</v>
      </c>
      <c r="P7" s="240">
        <v>5072.6611416329333</v>
      </c>
    </row>
    <row r="8" spans="1:161" x14ac:dyDescent="0.2">
      <c r="A8" s="239"/>
      <c r="B8" s="234"/>
      <c r="C8" s="241" t="s">
        <v>212</v>
      </c>
      <c r="D8" s="235">
        <v>982</v>
      </c>
      <c r="E8" s="235">
        <v>1142</v>
      </c>
      <c r="F8" s="234">
        <v>1009</v>
      </c>
      <c r="G8" s="234">
        <v>876</v>
      </c>
      <c r="H8" s="234">
        <v>828</v>
      </c>
      <c r="I8" s="234">
        <v>798</v>
      </c>
      <c r="J8" s="240">
        <v>840</v>
      </c>
      <c r="K8" s="240">
        <v>695.20738933476173</v>
      </c>
      <c r="L8" s="240">
        <v>687.58097279723893</v>
      </c>
      <c r="M8" s="240">
        <v>671.61255009680485</v>
      </c>
      <c r="N8" s="240">
        <v>819.97405765401379</v>
      </c>
      <c r="O8" s="240">
        <v>1021.7867983597924</v>
      </c>
      <c r="P8" s="240">
        <v>1306.9520615594979</v>
      </c>
    </row>
    <row r="9" spans="1:161" s="546" customFormat="1" ht="12.75" customHeight="1" x14ac:dyDescent="0.2">
      <c r="A9" s="544"/>
      <c r="B9" s="545"/>
      <c r="C9" s="545"/>
      <c r="D9" s="545"/>
      <c r="E9" s="545"/>
      <c r="F9" s="545"/>
      <c r="G9" s="545"/>
      <c r="H9" s="545"/>
      <c r="I9" s="545"/>
      <c r="J9" s="545"/>
      <c r="K9" s="545"/>
      <c r="L9" s="545"/>
      <c r="M9" s="545"/>
      <c r="N9" s="545"/>
      <c r="O9" s="545"/>
      <c r="P9" s="545"/>
      <c r="Q9" s="545"/>
      <c r="R9" s="545"/>
      <c r="S9" s="545"/>
      <c r="T9" s="545"/>
      <c r="U9" s="545"/>
      <c r="V9" s="545"/>
      <c r="W9" s="545"/>
      <c r="X9" s="545"/>
      <c r="Y9" s="545"/>
      <c r="Z9" s="545"/>
      <c r="AA9" s="545"/>
      <c r="AB9" s="545"/>
      <c r="AC9" s="545"/>
      <c r="AD9" s="545"/>
      <c r="AE9" s="545"/>
      <c r="AF9" s="545"/>
      <c r="AG9" s="545"/>
      <c r="AH9" s="545"/>
      <c r="AI9" s="545"/>
      <c r="AJ9" s="545"/>
      <c r="AK9" s="545"/>
      <c r="AL9" s="545"/>
      <c r="AM9" s="545"/>
      <c r="AN9" s="545"/>
      <c r="AO9" s="545"/>
      <c r="AP9" s="545"/>
      <c r="AQ9" s="545"/>
      <c r="AR9" s="545"/>
      <c r="AS9" s="545"/>
      <c r="AT9" s="545"/>
      <c r="AU9" s="545"/>
      <c r="AV9" s="545"/>
      <c r="AW9" s="545"/>
      <c r="AX9" s="545"/>
      <c r="AY9" s="545"/>
      <c r="AZ9" s="545"/>
      <c r="BA9" s="545"/>
      <c r="BB9" s="545"/>
      <c r="BC9" s="545"/>
      <c r="BD9" s="545"/>
      <c r="BE9" s="545"/>
      <c r="BF9" s="545"/>
      <c r="BG9" s="545"/>
      <c r="BH9" s="545"/>
      <c r="BI9" s="545"/>
      <c r="BJ9" s="545"/>
      <c r="BK9" s="545"/>
      <c r="BL9" s="545"/>
      <c r="BM9" s="545"/>
      <c r="BN9" s="545"/>
      <c r="BO9" s="545"/>
      <c r="BP9" s="545"/>
      <c r="BQ9" s="545"/>
      <c r="BR9" s="545"/>
      <c r="BS9" s="545"/>
      <c r="BT9" s="545"/>
      <c r="BU9" s="545"/>
      <c r="BV9" s="545"/>
      <c r="BW9" s="545"/>
      <c r="BX9" s="545"/>
      <c r="BY9" s="545"/>
      <c r="BZ9" s="545"/>
      <c r="CA9" s="545"/>
      <c r="CB9" s="545"/>
      <c r="CC9" s="545"/>
      <c r="CD9" s="545"/>
      <c r="CE9" s="545"/>
      <c r="CF9" s="545"/>
      <c r="CG9" s="545"/>
      <c r="CH9" s="545"/>
      <c r="CI9" s="545"/>
      <c r="CJ9" s="545"/>
      <c r="CK9" s="545"/>
      <c r="CL9" s="545"/>
      <c r="CM9" s="545"/>
      <c r="CN9" s="545"/>
      <c r="CO9" s="545"/>
      <c r="CP9" s="545"/>
      <c r="CQ9" s="545"/>
      <c r="CR9" s="545"/>
      <c r="CS9" s="545"/>
      <c r="CT9" s="545"/>
      <c r="CU9" s="545"/>
      <c r="CV9" s="545"/>
      <c r="CW9" s="545"/>
      <c r="CX9" s="545"/>
      <c r="CY9" s="545"/>
      <c r="CZ9" s="545"/>
      <c r="DA9" s="545"/>
      <c r="DB9" s="545"/>
      <c r="DC9" s="545"/>
      <c r="DD9" s="545"/>
      <c r="DE9" s="545"/>
      <c r="DF9" s="545"/>
      <c r="DG9" s="545"/>
      <c r="DH9" s="545"/>
      <c r="DI9" s="545"/>
      <c r="DJ9" s="545"/>
      <c r="DK9" s="545"/>
      <c r="DL9" s="545"/>
      <c r="DM9" s="545"/>
      <c r="DN9" s="545"/>
      <c r="DO9" s="545"/>
      <c r="DP9" s="545"/>
      <c r="DQ9" s="545"/>
      <c r="DR9" s="545"/>
      <c r="DS9" s="545"/>
      <c r="DT9" s="545"/>
      <c r="DU9" s="545"/>
      <c r="DV9" s="545"/>
      <c r="DW9" s="545"/>
      <c r="DX9" s="545"/>
      <c r="DY9" s="545"/>
      <c r="DZ9" s="545"/>
      <c r="EA9" s="545"/>
      <c r="EB9" s="545"/>
      <c r="EC9" s="545"/>
      <c r="ED9" s="545"/>
      <c r="EE9" s="545"/>
      <c r="EF9" s="545"/>
      <c r="EG9" s="545"/>
      <c r="EH9" s="545"/>
      <c r="EI9" s="545"/>
      <c r="EJ9" s="545"/>
      <c r="EK9" s="545"/>
      <c r="EL9" s="545"/>
      <c r="EM9" s="545"/>
      <c r="EN9" s="545"/>
      <c r="EO9" s="545"/>
      <c r="EP9" s="545"/>
      <c r="EQ9" s="545"/>
      <c r="ER9" s="545"/>
      <c r="ES9" s="545"/>
      <c r="ET9" s="545"/>
      <c r="EU9" s="545"/>
      <c r="EV9" s="545"/>
      <c r="EW9" s="545"/>
      <c r="EX9" s="545"/>
      <c r="EY9" s="545"/>
      <c r="EZ9" s="545"/>
      <c r="FA9" s="545"/>
      <c r="FB9" s="545"/>
      <c r="FC9" s="545"/>
      <c r="FD9" s="545"/>
      <c r="FE9" s="545"/>
    </row>
    <row r="10" spans="1:161" x14ac:dyDescent="0.2">
      <c r="A10" s="239">
        <v>2</v>
      </c>
      <c r="B10" s="234" t="s">
        <v>213</v>
      </c>
      <c r="C10" s="234"/>
      <c r="D10" s="240">
        <f>D11+D12</f>
        <v>6331</v>
      </c>
      <c r="E10" s="240">
        <f>E11+E12</f>
        <v>9771</v>
      </c>
      <c r="F10" s="240">
        <f>F11+F12</f>
        <v>10543</v>
      </c>
      <c r="G10" s="240">
        <v>14742</v>
      </c>
      <c r="H10" s="240">
        <v>13959</v>
      </c>
      <c r="I10" s="240">
        <v>25198</v>
      </c>
      <c r="J10" s="240">
        <v>23240.1</v>
      </c>
      <c r="K10" s="240">
        <v>23398.775668768645</v>
      </c>
      <c r="L10" s="240">
        <v>31993.526004779025</v>
      </c>
      <c r="M10" s="240">
        <v>33586.298541401076</v>
      </c>
      <c r="N10" s="240">
        <v>32561.749409207947</v>
      </c>
      <c r="O10" s="240">
        <v>33379.055186838887</v>
      </c>
      <c r="P10" s="240">
        <v>28076.025065596368</v>
      </c>
    </row>
    <row r="11" spans="1:161" x14ac:dyDescent="0.2">
      <c r="A11" s="239"/>
      <c r="B11" s="234"/>
      <c r="C11" s="241" t="s">
        <v>211</v>
      </c>
      <c r="D11" s="242">
        <v>3814</v>
      </c>
      <c r="E11" s="242">
        <v>6119</v>
      </c>
      <c r="F11" s="240">
        <v>6578</v>
      </c>
      <c r="G11" s="240">
        <v>11498</v>
      </c>
      <c r="H11" s="240">
        <v>10451</v>
      </c>
      <c r="I11" s="240">
        <v>19782</v>
      </c>
      <c r="J11" s="240">
        <v>16914</v>
      </c>
      <c r="K11" s="240">
        <v>17702.120000000003</v>
      </c>
      <c r="L11" s="240">
        <v>26003.64</v>
      </c>
      <c r="M11" s="240">
        <v>26715.55</v>
      </c>
      <c r="N11" s="240">
        <v>25642.239999999998</v>
      </c>
      <c r="O11" s="240">
        <v>25386</v>
      </c>
      <c r="P11" s="240">
        <v>18531</v>
      </c>
    </row>
    <row r="12" spans="1:161" x14ac:dyDescent="0.2">
      <c r="A12" s="239"/>
      <c r="B12" s="234"/>
      <c r="C12" s="241" t="s">
        <v>212</v>
      </c>
      <c r="D12" s="242">
        <v>2517</v>
      </c>
      <c r="E12" s="242">
        <v>3652</v>
      </c>
      <c r="F12" s="240">
        <v>3965</v>
      </c>
      <c r="G12" s="240">
        <v>3244</v>
      </c>
      <c r="H12" s="240">
        <v>3508</v>
      </c>
      <c r="I12" s="240">
        <v>5416</v>
      </c>
      <c r="J12" s="240">
        <v>6326.1</v>
      </c>
      <c r="K12" s="240">
        <v>5696.6556687686416</v>
      </c>
      <c r="L12" s="240">
        <v>5989.8860047790249</v>
      </c>
      <c r="M12" s="240">
        <v>6870.7485414010807</v>
      </c>
      <c r="N12" s="240">
        <v>6919.5094092079462</v>
      </c>
      <c r="O12" s="240">
        <v>7993.0551868388866</v>
      </c>
      <c r="P12" s="240">
        <v>9545.02506559637</v>
      </c>
    </row>
    <row r="13" spans="1:161" s="538" customFormat="1" ht="12.75" customHeight="1" x14ac:dyDescent="0.2">
      <c r="A13" s="536"/>
      <c r="B13" s="537"/>
      <c r="C13" s="537"/>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537"/>
      <c r="AF13" s="537"/>
      <c r="AG13" s="537"/>
      <c r="AH13" s="537"/>
      <c r="AI13" s="537"/>
      <c r="AJ13" s="537"/>
      <c r="AK13" s="537"/>
      <c r="AL13" s="537"/>
      <c r="AM13" s="537"/>
      <c r="AN13" s="537"/>
      <c r="AO13" s="537"/>
      <c r="AP13" s="537"/>
      <c r="AQ13" s="537"/>
      <c r="AR13" s="537"/>
      <c r="AS13" s="537"/>
      <c r="AT13" s="537"/>
      <c r="AU13" s="537"/>
      <c r="AV13" s="537"/>
      <c r="AW13" s="537"/>
      <c r="AX13" s="537"/>
      <c r="AY13" s="537"/>
      <c r="AZ13" s="537"/>
      <c r="BA13" s="537"/>
      <c r="BB13" s="537"/>
      <c r="BC13" s="537"/>
      <c r="BD13" s="537"/>
      <c r="BE13" s="537"/>
      <c r="BF13" s="537"/>
      <c r="BG13" s="537"/>
      <c r="BH13" s="537"/>
      <c r="BI13" s="537"/>
      <c r="BJ13" s="537"/>
      <c r="BK13" s="537"/>
      <c r="BL13" s="537"/>
      <c r="BM13" s="537"/>
      <c r="BN13" s="537"/>
      <c r="BO13" s="537"/>
      <c r="BP13" s="537"/>
      <c r="BQ13" s="537"/>
      <c r="BR13" s="537"/>
      <c r="BS13" s="537"/>
      <c r="BT13" s="537"/>
      <c r="BU13" s="537"/>
      <c r="BV13" s="537"/>
      <c r="BW13" s="537"/>
      <c r="BX13" s="537"/>
      <c r="BY13" s="537"/>
      <c r="BZ13" s="537"/>
      <c r="CA13" s="537"/>
      <c r="CB13" s="537"/>
      <c r="CC13" s="537"/>
      <c r="CD13" s="537"/>
      <c r="CE13" s="537"/>
      <c r="CF13" s="537"/>
      <c r="CG13" s="537"/>
      <c r="CH13" s="537"/>
      <c r="CI13" s="537"/>
      <c r="CJ13" s="537"/>
      <c r="CK13" s="537"/>
      <c r="CL13" s="537"/>
      <c r="CM13" s="537"/>
      <c r="CN13" s="537"/>
      <c r="CO13" s="537"/>
      <c r="CP13" s="537"/>
      <c r="CQ13" s="537"/>
      <c r="CR13" s="537"/>
      <c r="CS13" s="537"/>
      <c r="CT13" s="537"/>
      <c r="CU13" s="537"/>
      <c r="CV13" s="537"/>
      <c r="CW13" s="537"/>
      <c r="CX13" s="537"/>
      <c r="CY13" s="537"/>
      <c r="CZ13" s="537"/>
      <c r="DA13" s="537"/>
      <c r="DB13" s="537"/>
      <c r="DC13" s="537"/>
      <c r="DD13" s="537"/>
      <c r="DE13" s="537"/>
      <c r="DF13" s="537"/>
      <c r="DG13" s="537"/>
      <c r="DH13" s="537"/>
      <c r="DI13" s="537"/>
      <c r="DJ13" s="537"/>
      <c r="DK13" s="537"/>
      <c r="DL13" s="537"/>
      <c r="DM13" s="537"/>
      <c r="DN13" s="537"/>
      <c r="DO13" s="537"/>
      <c r="DP13" s="537"/>
      <c r="DQ13" s="537"/>
      <c r="DR13" s="537"/>
      <c r="DS13" s="537"/>
      <c r="DT13" s="537"/>
      <c r="DU13" s="537"/>
      <c r="DV13" s="537"/>
      <c r="DW13" s="537"/>
      <c r="DX13" s="537"/>
      <c r="DY13" s="537"/>
      <c r="DZ13" s="537"/>
      <c r="EA13" s="537"/>
      <c r="EB13" s="537"/>
      <c r="EC13" s="537"/>
      <c r="ED13" s="537"/>
      <c r="EE13" s="537"/>
      <c r="EF13" s="537"/>
      <c r="EG13" s="537"/>
      <c r="EH13" s="537"/>
      <c r="EI13" s="537"/>
      <c r="EJ13" s="537"/>
      <c r="EK13" s="537"/>
      <c r="EL13" s="537"/>
      <c r="EM13" s="537"/>
      <c r="EN13" s="537"/>
      <c r="EO13" s="537"/>
      <c r="EP13" s="537"/>
      <c r="EQ13" s="537"/>
      <c r="ER13" s="537"/>
      <c r="ES13" s="537"/>
      <c r="ET13" s="537"/>
      <c r="EU13" s="537"/>
      <c r="EV13" s="537"/>
      <c r="EW13" s="537"/>
      <c r="EX13" s="537"/>
      <c r="EY13" s="537"/>
      <c r="EZ13" s="537"/>
      <c r="FA13" s="537"/>
      <c r="FB13" s="537"/>
      <c r="FC13" s="537"/>
      <c r="FD13" s="537"/>
      <c r="FE13" s="537"/>
    </row>
    <row r="14" spans="1:161" x14ac:dyDescent="0.2">
      <c r="A14" s="239">
        <v>3</v>
      </c>
      <c r="B14" s="234" t="s">
        <v>214</v>
      </c>
      <c r="C14" s="234"/>
      <c r="D14" s="240">
        <f t="shared" ref="D14:F14" si="1">D15</f>
        <v>1969</v>
      </c>
      <c r="E14" s="240">
        <f t="shared" si="1"/>
        <v>1813</v>
      </c>
      <c r="F14" s="240">
        <f t="shared" si="1"/>
        <v>1547</v>
      </c>
      <c r="G14" s="240">
        <v>1599</v>
      </c>
      <c r="H14" s="240">
        <v>1737</v>
      </c>
      <c r="I14" s="240">
        <v>2313</v>
      </c>
      <c r="J14" s="240">
        <v>3778</v>
      </c>
      <c r="K14" s="240">
        <v>4784</v>
      </c>
      <c r="L14" s="240">
        <v>5973</v>
      </c>
      <c r="M14" s="240">
        <v>5901</v>
      </c>
      <c r="N14" s="240">
        <v>5612</v>
      </c>
      <c r="O14" s="240">
        <v>5495</v>
      </c>
      <c r="P14" s="240">
        <v>6434.3899999999994</v>
      </c>
    </row>
    <row r="15" spans="1:161" x14ac:dyDescent="0.2">
      <c r="A15" s="239"/>
      <c r="B15" s="234"/>
      <c r="C15" s="241" t="s">
        <v>212</v>
      </c>
      <c r="D15" s="242">
        <v>1969</v>
      </c>
      <c r="E15" s="242">
        <v>1813</v>
      </c>
      <c r="F15" s="242">
        <v>1547</v>
      </c>
      <c r="G15" s="242">
        <v>1599</v>
      </c>
      <c r="H15" s="242">
        <v>1737</v>
      </c>
      <c r="I15" s="242">
        <v>2313</v>
      </c>
      <c r="J15" s="240">
        <v>3778</v>
      </c>
      <c r="K15" s="240">
        <v>4784</v>
      </c>
      <c r="L15" s="240">
        <v>5973</v>
      </c>
      <c r="M15" s="240">
        <v>5901</v>
      </c>
      <c r="N15" s="240">
        <v>5612</v>
      </c>
      <c r="O15" s="240">
        <v>5495</v>
      </c>
      <c r="P15" s="240">
        <v>6434.3899999999994</v>
      </c>
    </row>
    <row r="16" spans="1:161" s="538" customFormat="1" ht="12.75" customHeight="1" x14ac:dyDescent="0.2">
      <c r="A16" s="536"/>
      <c r="B16" s="537"/>
      <c r="C16" s="537"/>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37"/>
      <c r="AK16" s="537"/>
      <c r="AL16" s="537"/>
      <c r="AM16" s="537"/>
      <c r="AN16" s="537"/>
      <c r="AO16" s="537"/>
      <c r="AP16" s="537"/>
      <c r="AQ16" s="537"/>
      <c r="AR16" s="537"/>
      <c r="AS16" s="537"/>
      <c r="AT16" s="537"/>
      <c r="AU16" s="537"/>
      <c r="AV16" s="537"/>
      <c r="AW16" s="537"/>
      <c r="AX16" s="537"/>
      <c r="AY16" s="537"/>
      <c r="AZ16" s="537"/>
      <c r="BA16" s="537"/>
      <c r="BB16" s="537"/>
      <c r="BC16" s="537"/>
      <c r="BD16" s="537"/>
      <c r="BE16" s="537"/>
      <c r="BF16" s="537"/>
      <c r="BG16" s="537"/>
      <c r="BH16" s="537"/>
      <c r="BI16" s="537"/>
      <c r="BJ16" s="537"/>
      <c r="BK16" s="537"/>
      <c r="BL16" s="537"/>
      <c r="BM16" s="537"/>
      <c r="BN16" s="537"/>
      <c r="BO16" s="537"/>
      <c r="BP16" s="537"/>
      <c r="BQ16" s="537"/>
      <c r="BR16" s="537"/>
      <c r="BS16" s="537"/>
      <c r="BT16" s="537"/>
      <c r="BU16" s="537"/>
      <c r="BV16" s="537"/>
      <c r="BW16" s="537"/>
      <c r="BX16" s="537"/>
      <c r="BY16" s="537"/>
      <c r="BZ16" s="537"/>
      <c r="CA16" s="537"/>
      <c r="CB16" s="537"/>
      <c r="CC16" s="537"/>
      <c r="CD16" s="537"/>
      <c r="CE16" s="537"/>
      <c r="CF16" s="537"/>
      <c r="CG16" s="537"/>
      <c r="CH16" s="537"/>
      <c r="CI16" s="537"/>
      <c r="CJ16" s="537"/>
      <c r="CK16" s="537"/>
      <c r="CL16" s="537"/>
      <c r="CM16" s="537"/>
      <c r="CN16" s="537"/>
      <c r="CO16" s="537"/>
      <c r="CP16" s="537"/>
      <c r="CQ16" s="537"/>
      <c r="CR16" s="537"/>
      <c r="CS16" s="537"/>
      <c r="CT16" s="537"/>
      <c r="CU16" s="537"/>
      <c r="CV16" s="537"/>
      <c r="CW16" s="537"/>
      <c r="CX16" s="537"/>
      <c r="CY16" s="537"/>
      <c r="CZ16" s="537"/>
      <c r="DA16" s="537"/>
      <c r="DB16" s="537"/>
      <c r="DC16" s="537"/>
      <c r="DD16" s="537"/>
      <c r="DE16" s="537"/>
      <c r="DF16" s="537"/>
      <c r="DG16" s="537"/>
      <c r="DH16" s="537"/>
      <c r="DI16" s="537"/>
      <c r="DJ16" s="537"/>
      <c r="DK16" s="537"/>
      <c r="DL16" s="537"/>
      <c r="DM16" s="537"/>
      <c r="DN16" s="537"/>
      <c r="DO16" s="537"/>
      <c r="DP16" s="537"/>
      <c r="DQ16" s="537"/>
      <c r="DR16" s="537"/>
      <c r="DS16" s="537"/>
      <c r="DT16" s="537"/>
      <c r="DU16" s="537"/>
      <c r="DV16" s="537"/>
      <c r="DW16" s="537"/>
      <c r="DX16" s="537"/>
      <c r="DY16" s="537"/>
      <c r="DZ16" s="537"/>
      <c r="EA16" s="537"/>
      <c r="EB16" s="537"/>
      <c r="EC16" s="537"/>
      <c r="ED16" s="537"/>
      <c r="EE16" s="537"/>
      <c r="EF16" s="537"/>
      <c r="EG16" s="537"/>
      <c r="EH16" s="537"/>
      <c r="EI16" s="537"/>
      <c r="EJ16" s="537"/>
      <c r="EK16" s="537"/>
      <c r="EL16" s="537"/>
      <c r="EM16" s="537"/>
      <c r="EN16" s="537"/>
      <c r="EO16" s="537"/>
      <c r="EP16" s="537"/>
      <c r="EQ16" s="537"/>
      <c r="ER16" s="537"/>
      <c r="ES16" s="537"/>
      <c r="ET16" s="537"/>
      <c r="EU16" s="537"/>
      <c r="EV16" s="537"/>
      <c r="EW16" s="537"/>
      <c r="EX16" s="537"/>
      <c r="EY16" s="537"/>
      <c r="EZ16" s="537"/>
      <c r="FA16" s="537"/>
      <c r="FB16" s="537"/>
      <c r="FC16" s="537"/>
      <c r="FD16" s="537"/>
      <c r="FE16" s="537"/>
    </row>
    <row r="17" spans="1:161" x14ac:dyDescent="0.2">
      <c r="A17" s="239">
        <v>4</v>
      </c>
      <c r="B17" s="234" t="s">
        <v>215</v>
      </c>
      <c r="C17" s="234"/>
      <c r="D17" s="240">
        <f>D18</f>
        <v>162</v>
      </c>
      <c r="E17" s="240">
        <f>+E18</f>
        <v>121</v>
      </c>
      <c r="F17" s="235">
        <f>+F18</f>
        <v>101</v>
      </c>
      <c r="G17" s="235">
        <v>97</v>
      </c>
      <c r="H17" s="235">
        <v>69</v>
      </c>
      <c r="I17" s="235">
        <v>79</v>
      </c>
      <c r="J17" s="240">
        <v>58</v>
      </c>
      <c r="K17" s="240">
        <v>51.575433381936037</v>
      </c>
      <c r="L17" s="240">
        <v>80.78</v>
      </c>
      <c r="M17" s="240">
        <v>73.150725234135109</v>
      </c>
      <c r="N17" s="240">
        <v>99.34</v>
      </c>
      <c r="O17" s="240">
        <v>74.910000000000011</v>
      </c>
      <c r="P17" s="240">
        <v>31.369999999999997</v>
      </c>
    </row>
    <row r="18" spans="1:161" x14ac:dyDescent="0.2">
      <c r="A18" s="239"/>
      <c r="B18" s="234"/>
      <c r="C18" s="241" t="s">
        <v>211</v>
      </c>
      <c r="D18" s="235">
        <v>162</v>
      </c>
      <c r="E18" s="242">
        <v>121</v>
      </c>
      <c r="F18" s="235">
        <v>101</v>
      </c>
      <c r="G18" s="235">
        <v>97</v>
      </c>
      <c r="H18" s="235">
        <v>69</v>
      </c>
      <c r="I18" s="235">
        <v>79</v>
      </c>
      <c r="J18" s="240">
        <v>58</v>
      </c>
      <c r="K18" s="240">
        <v>51.575433381936037</v>
      </c>
      <c r="L18" s="240">
        <v>80.78</v>
      </c>
      <c r="M18" s="240">
        <v>73.150725234135109</v>
      </c>
      <c r="N18" s="240">
        <v>99.34</v>
      </c>
      <c r="O18" s="240">
        <v>74.910000000000011</v>
      </c>
      <c r="P18" s="240">
        <v>31.369999999999997</v>
      </c>
    </row>
    <row r="19" spans="1:161" s="538" customFormat="1" ht="12.75" customHeight="1" x14ac:dyDescent="0.2">
      <c r="A19" s="536"/>
      <c r="B19" s="537"/>
      <c r="C19" s="537"/>
      <c r="D19" s="537"/>
      <c r="E19" s="537"/>
      <c r="F19" s="537"/>
      <c r="G19" s="537"/>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7"/>
      <c r="AL19" s="537"/>
      <c r="AM19" s="537"/>
      <c r="AN19" s="537"/>
      <c r="AO19" s="537"/>
      <c r="AP19" s="537"/>
      <c r="AQ19" s="537"/>
      <c r="AR19" s="537"/>
      <c r="AS19" s="537"/>
      <c r="AT19" s="537"/>
      <c r="AU19" s="537"/>
      <c r="AV19" s="537"/>
      <c r="AW19" s="537"/>
      <c r="AX19" s="537"/>
      <c r="AY19" s="537"/>
      <c r="AZ19" s="537"/>
      <c r="BA19" s="537"/>
      <c r="BB19" s="537"/>
      <c r="BC19" s="537"/>
      <c r="BD19" s="537"/>
      <c r="BE19" s="537"/>
      <c r="BF19" s="537"/>
      <c r="BG19" s="537"/>
      <c r="BH19" s="537"/>
      <c r="BI19" s="537"/>
      <c r="BJ19" s="537"/>
      <c r="BK19" s="537"/>
      <c r="BL19" s="537"/>
      <c r="BM19" s="537"/>
      <c r="BN19" s="537"/>
      <c r="BO19" s="537"/>
      <c r="BP19" s="537"/>
      <c r="BQ19" s="537"/>
      <c r="BR19" s="537"/>
      <c r="BS19" s="537"/>
      <c r="BT19" s="537"/>
      <c r="BU19" s="537"/>
      <c r="BV19" s="537"/>
      <c r="BW19" s="537"/>
      <c r="BX19" s="537"/>
      <c r="BY19" s="537"/>
      <c r="BZ19" s="537"/>
      <c r="CA19" s="537"/>
      <c r="CB19" s="537"/>
      <c r="CC19" s="537"/>
      <c r="CD19" s="537"/>
      <c r="CE19" s="537"/>
      <c r="CF19" s="537"/>
      <c r="CG19" s="537"/>
      <c r="CH19" s="537"/>
      <c r="CI19" s="537"/>
      <c r="CJ19" s="537"/>
      <c r="CK19" s="537"/>
      <c r="CL19" s="537"/>
      <c r="CM19" s="537"/>
      <c r="CN19" s="537"/>
      <c r="CO19" s="537"/>
      <c r="CP19" s="537"/>
      <c r="CQ19" s="537"/>
      <c r="CR19" s="537"/>
      <c r="CS19" s="537"/>
      <c r="CT19" s="537"/>
      <c r="CU19" s="537"/>
      <c r="CV19" s="537"/>
      <c r="CW19" s="537"/>
      <c r="CX19" s="537"/>
      <c r="CY19" s="537"/>
      <c r="CZ19" s="537"/>
      <c r="DA19" s="537"/>
      <c r="DB19" s="537"/>
      <c r="DC19" s="537"/>
      <c r="DD19" s="537"/>
      <c r="DE19" s="537"/>
      <c r="DF19" s="537"/>
      <c r="DG19" s="537"/>
      <c r="DH19" s="537"/>
      <c r="DI19" s="537"/>
      <c r="DJ19" s="537"/>
      <c r="DK19" s="537"/>
      <c r="DL19" s="537"/>
      <c r="DM19" s="537"/>
      <c r="DN19" s="537"/>
      <c r="DO19" s="537"/>
      <c r="DP19" s="537"/>
      <c r="DQ19" s="537"/>
      <c r="DR19" s="537"/>
      <c r="DS19" s="537"/>
      <c r="DT19" s="537"/>
      <c r="DU19" s="537"/>
      <c r="DV19" s="537"/>
      <c r="DW19" s="537"/>
      <c r="DX19" s="537"/>
      <c r="DY19" s="537"/>
      <c r="DZ19" s="537"/>
      <c r="EA19" s="537"/>
      <c r="EB19" s="537"/>
      <c r="EC19" s="537"/>
      <c r="ED19" s="537"/>
      <c r="EE19" s="537"/>
      <c r="EF19" s="537"/>
      <c r="EG19" s="537"/>
      <c r="EH19" s="537"/>
      <c r="EI19" s="537"/>
      <c r="EJ19" s="537"/>
      <c r="EK19" s="537"/>
      <c r="EL19" s="537"/>
      <c r="EM19" s="537"/>
      <c r="EN19" s="537"/>
      <c r="EO19" s="537"/>
      <c r="EP19" s="537"/>
      <c r="EQ19" s="537"/>
      <c r="ER19" s="537"/>
      <c r="ES19" s="537"/>
      <c r="ET19" s="537"/>
      <c r="EU19" s="537"/>
      <c r="EV19" s="537"/>
      <c r="EW19" s="537"/>
      <c r="EX19" s="537"/>
      <c r="EY19" s="537"/>
      <c r="EZ19" s="537"/>
      <c r="FA19" s="537"/>
      <c r="FB19" s="537"/>
      <c r="FC19" s="537"/>
      <c r="FD19" s="537"/>
      <c r="FE19" s="537"/>
    </row>
    <row r="20" spans="1:161" x14ac:dyDescent="0.2">
      <c r="A20" s="236">
        <v>5</v>
      </c>
      <c r="B20" s="238" t="s">
        <v>216</v>
      </c>
      <c r="C20" s="238"/>
      <c r="D20" s="243">
        <f t="shared" ref="D20:F20" si="2">D21+D22</f>
        <v>11404</v>
      </c>
      <c r="E20" s="243">
        <f t="shared" si="2"/>
        <v>14946</v>
      </c>
      <c r="F20" s="243">
        <f t="shared" si="2"/>
        <v>15575</v>
      </c>
      <c r="G20" s="243">
        <v>19899</v>
      </c>
      <c r="H20" s="243">
        <v>19432</v>
      </c>
      <c r="I20" s="243">
        <v>31513</v>
      </c>
      <c r="J20" s="243">
        <v>31331.1</v>
      </c>
      <c r="K20" s="243">
        <v>32312.319201239996</v>
      </c>
      <c r="L20" s="243">
        <v>42401.630287659638</v>
      </c>
      <c r="M20" s="243">
        <v>44331.180565662871</v>
      </c>
      <c r="N20" s="243">
        <v>43343.839722900317</v>
      </c>
      <c r="O20" s="243">
        <v>44620.862019542408</v>
      </c>
      <c r="P20" s="243">
        <v>40921.398268788806</v>
      </c>
    </row>
    <row r="21" spans="1:161" x14ac:dyDescent="0.2">
      <c r="A21" s="238"/>
      <c r="B21" s="238"/>
      <c r="C21" s="237" t="s">
        <v>211</v>
      </c>
      <c r="D21" s="243">
        <f t="shared" ref="D21:F21" si="3">D7+D11+D18</f>
        <v>5936</v>
      </c>
      <c r="E21" s="243">
        <f t="shared" si="3"/>
        <v>8339</v>
      </c>
      <c r="F21" s="243">
        <f t="shared" si="3"/>
        <v>9054</v>
      </c>
      <c r="G21" s="243">
        <v>14180</v>
      </c>
      <c r="H21" s="243">
        <v>13359</v>
      </c>
      <c r="I21" s="243">
        <v>22986</v>
      </c>
      <c r="J21" s="243">
        <v>20387</v>
      </c>
      <c r="K21" s="243">
        <v>21136.456143136595</v>
      </c>
      <c r="L21" s="243">
        <v>29751.163310083375</v>
      </c>
      <c r="M21" s="243">
        <v>30887.819474164986</v>
      </c>
      <c r="N21" s="243">
        <v>29992.356256038362</v>
      </c>
      <c r="O21" s="243">
        <v>30111.020034343732</v>
      </c>
      <c r="P21" s="243">
        <v>23635.031141632931</v>
      </c>
    </row>
    <row r="22" spans="1:161" x14ac:dyDescent="0.2">
      <c r="A22" s="238"/>
      <c r="B22" s="238"/>
      <c r="C22" s="237" t="s">
        <v>212</v>
      </c>
      <c r="D22" s="243">
        <f t="shared" ref="D22:F22" si="4">D8+D12+D15</f>
        <v>5468</v>
      </c>
      <c r="E22" s="243">
        <f t="shared" si="4"/>
        <v>6607</v>
      </c>
      <c r="F22" s="243">
        <f t="shared" si="4"/>
        <v>6521</v>
      </c>
      <c r="G22" s="243">
        <v>5719</v>
      </c>
      <c r="H22" s="243">
        <v>6073</v>
      </c>
      <c r="I22" s="243">
        <v>8527</v>
      </c>
      <c r="J22" s="243">
        <v>10944.1</v>
      </c>
      <c r="K22" s="243">
        <v>11175.863058103403</v>
      </c>
      <c r="L22" s="243">
        <v>12650.466977576265</v>
      </c>
      <c r="M22" s="243">
        <v>13443.361091497885</v>
      </c>
      <c r="N22" s="243">
        <v>13351.483466861961</v>
      </c>
      <c r="O22" s="243">
        <v>14509.841985198678</v>
      </c>
      <c r="P22" s="243">
        <v>17286.367127155867</v>
      </c>
    </row>
    <row r="23" spans="1:161" x14ac:dyDescent="0.2">
      <c r="A23" s="234"/>
      <c r="B23" s="238" t="s">
        <v>217</v>
      </c>
      <c r="C23" s="234"/>
      <c r="D23" s="240"/>
      <c r="E23" s="240"/>
      <c r="F23" s="240"/>
      <c r="G23" s="240"/>
      <c r="H23" s="240"/>
      <c r="I23" s="240"/>
      <c r="J23" s="235"/>
      <c r="K23" s="235"/>
      <c r="L23" s="235"/>
      <c r="M23" s="234"/>
      <c r="N23" s="234"/>
      <c r="O23" s="234"/>
      <c r="P23" s="234"/>
    </row>
    <row r="24" spans="1:161" x14ac:dyDescent="0.2">
      <c r="A24" s="234"/>
      <c r="B24" s="234" t="s">
        <v>218</v>
      </c>
      <c r="C24" s="234"/>
      <c r="D24" s="240">
        <v>242811</v>
      </c>
      <c r="E24" s="240">
        <v>314284</v>
      </c>
      <c r="F24" s="240">
        <v>356175</v>
      </c>
      <c r="G24" s="240">
        <v>345144</v>
      </c>
      <c r="H24" s="240">
        <v>445999</v>
      </c>
      <c r="I24" s="240">
        <v>528372</v>
      </c>
      <c r="J24" s="240">
        <v>530163</v>
      </c>
      <c r="K24" s="240">
        <v>551409.61087089893</v>
      </c>
      <c r="L24" s="240">
        <v>557868.3219582882</v>
      </c>
      <c r="M24" s="240">
        <v>500971.59973824577</v>
      </c>
      <c r="N24" s="240">
        <v>521921.40079101175</v>
      </c>
      <c r="O24" s="240">
        <v>592049.86728108115</v>
      </c>
      <c r="P24" s="240">
        <v>643472.26971174381</v>
      </c>
    </row>
    <row r="25" spans="1:161" x14ac:dyDescent="0.2">
      <c r="A25" s="234"/>
      <c r="B25" s="234" t="s">
        <v>219</v>
      </c>
      <c r="C25" s="234"/>
      <c r="D25" s="244">
        <f t="shared" ref="D25:F25" si="5">+D20/D24*100</f>
        <v>4.6966570707257915</v>
      </c>
      <c r="E25" s="244">
        <f t="shared" si="5"/>
        <v>4.755571394025786</v>
      </c>
      <c r="F25" s="244">
        <f t="shared" si="5"/>
        <v>4.372850424650804</v>
      </c>
      <c r="G25" s="244">
        <v>5.7654196509283082</v>
      </c>
      <c r="H25" s="244">
        <v>4.3569604416153398</v>
      </c>
      <c r="I25" s="244">
        <v>5.9641691838326034</v>
      </c>
      <c r="J25" s="244">
        <v>5.9097107870598284</v>
      </c>
      <c r="K25" s="244">
        <v>5.8599484964010271</v>
      </c>
      <c r="L25" s="244">
        <v>7.6006520927406243</v>
      </c>
      <c r="M25" s="244">
        <v>8.8490406619508182</v>
      </c>
      <c r="N25" s="244">
        <v>8.3046680318548773</v>
      </c>
      <c r="O25" s="244">
        <v>7.536672919877244</v>
      </c>
      <c r="P25" s="244">
        <v>6.3594656980510385</v>
      </c>
    </row>
    <row r="26" spans="1:161" x14ac:dyDescent="0.2">
      <c r="A26" s="234"/>
      <c r="B26" s="234" t="s">
        <v>220</v>
      </c>
      <c r="C26" s="234"/>
      <c r="D26" s="244">
        <f t="shared" ref="D26:F26" si="6">+D22/D24*100</f>
        <v>2.2519572836485988</v>
      </c>
      <c r="E26" s="244">
        <f t="shared" si="6"/>
        <v>2.1022387394840334</v>
      </c>
      <c r="F26" s="244">
        <f t="shared" si="6"/>
        <v>1.8308415806836527</v>
      </c>
      <c r="G26" s="244">
        <v>1.6569895463922304</v>
      </c>
      <c r="H26" s="244">
        <v>1.3616622458794752</v>
      </c>
      <c r="I26" s="244">
        <v>1.6138251080678008</v>
      </c>
      <c r="J26" s="244">
        <v>2.0642896618587114</v>
      </c>
      <c r="K26" s="244">
        <v>2.0267806069705951</v>
      </c>
      <c r="L26" s="244">
        <v>2.267643900834746</v>
      </c>
      <c r="M26" s="244">
        <v>2.6834577246538425</v>
      </c>
      <c r="N26" s="244">
        <v>2.5581406408372538</v>
      </c>
      <c r="O26" s="244">
        <v>2.4507803796719707</v>
      </c>
      <c r="P26" s="244">
        <v>2.686419903518086</v>
      </c>
    </row>
    <row r="27" spans="1:161" x14ac:dyDescent="0.2">
      <c r="A27" s="234" t="s">
        <v>221</v>
      </c>
      <c r="B27" s="234"/>
      <c r="C27" s="234"/>
      <c r="D27" s="244"/>
      <c r="E27" s="244"/>
      <c r="F27" s="244"/>
      <c r="G27" s="244"/>
      <c r="H27" s="244"/>
      <c r="I27" s="244"/>
      <c r="J27" s="244"/>
      <c r="K27" s="244"/>
      <c r="L27" s="244"/>
      <c r="M27" s="244"/>
      <c r="N27" s="244"/>
      <c r="O27" s="244"/>
      <c r="P27" s="244"/>
    </row>
    <row r="28" spans="1:161" s="4" customFormat="1" x14ac:dyDescent="0.2">
      <c r="A28" s="241" t="s">
        <v>222</v>
      </c>
      <c r="B28" s="234"/>
      <c r="C28" s="234"/>
      <c r="D28" s="234"/>
      <c r="E28" s="234"/>
      <c r="F28" s="234"/>
      <c r="G28" s="234"/>
      <c r="H28" s="234"/>
      <c r="I28" s="234"/>
      <c r="J28" s="234"/>
      <c r="K28" s="234"/>
      <c r="L28" s="234"/>
      <c r="M28" s="234"/>
      <c r="N28" s="234"/>
      <c r="O28" s="234"/>
      <c r="P28" s="234"/>
    </row>
    <row r="29" spans="1:161" x14ac:dyDescent="0.2">
      <c r="A29" s="241" t="s">
        <v>223</v>
      </c>
      <c r="B29" s="234"/>
      <c r="C29" s="235"/>
      <c r="D29" s="235"/>
      <c r="E29" s="235"/>
      <c r="F29" s="235"/>
      <c r="G29" s="235"/>
      <c r="H29" s="235"/>
      <c r="I29" s="235"/>
      <c r="J29" s="235"/>
      <c r="K29" s="235"/>
      <c r="L29" s="235"/>
      <c r="M29" s="234"/>
      <c r="N29" s="234"/>
      <c r="O29" s="235"/>
      <c r="P29" s="235"/>
    </row>
    <row r="30" spans="1:161" ht="15.75" x14ac:dyDescent="0.25">
      <c r="A30" s="2"/>
      <c r="B30" s="2"/>
      <c r="C30" s="2"/>
      <c r="D30" s="3"/>
      <c r="E30" s="3"/>
      <c r="F30" s="3"/>
      <c r="G30" s="3"/>
      <c r="H30" s="3"/>
      <c r="I30" s="3"/>
    </row>
    <row r="32" spans="1:161" ht="15.75" x14ac:dyDescent="0.25">
      <c r="A32" s="5"/>
      <c r="B32" s="5"/>
      <c r="C32" s="5"/>
      <c r="K32" s="6"/>
      <c r="L32" s="6"/>
    </row>
    <row r="33" spans="1:14" ht="15.75" x14ac:dyDescent="0.25">
      <c r="A33" s="7"/>
      <c r="B33" s="7"/>
      <c r="C33" s="7"/>
      <c r="K33" s="6"/>
      <c r="L33" s="6"/>
    </row>
    <row r="34" spans="1:14" ht="15.75" x14ac:dyDescent="0.25">
      <c r="A34" s="7"/>
      <c r="B34" s="7"/>
      <c r="C34" s="7"/>
      <c r="K34" s="6"/>
      <c r="L34" s="6"/>
    </row>
    <row r="35" spans="1:14" ht="15.75" x14ac:dyDescent="0.25">
      <c r="A35" s="5"/>
      <c r="B35" s="5"/>
      <c r="C35" s="5"/>
      <c r="K35" s="8"/>
      <c r="L35" s="8"/>
      <c r="M35" s="1"/>
      <c r="N35" s="1"/>
    </row>
    <row r="36" spans="1:14" ht="15.75" x14ac:dyDescent="0.25">
      <c r="A36" s="5"/>
      <c r="B36" s="5"/>
      <c r="C36" s="5"/>
      <c r="K36" s="8"/>
      <c r="L36" s="8"/>
      <c r="M36" s="1"/>
      <c r="N36" s="1"/>
    </row>
    <row r="37" spans="1:14" ht="15.75" x14ac:dyDescent="0.25">
      <c r="A37" s="7"/>
      <c r="B37" s="7"/>
      <c r="C37" s="7"/>
      <c r="K37" s="8"/>
      <c r="L37" s="8"/>
      <c r="M37" s="1"/>
      <c r="N37" s="1"/>
    </row>
    <row r="38" spans="1:14" ht="15.75" x14ac:dyDescent="0.25">
      <c r="A38" s="7"/>
      <c r="B38" s="7"/>
      <c r="C38" s="7"/>
    </row>
    <row r="39" spans="1:14" ht="15.75" x14ac:dyDescent="0.25">
      <c r="A39" s="5"/>
      <c r="B39" s="5"/>
      <c r="C39" s="5"/>
    </row>
    <row r="40" spans="1:14" ht="15.75" x14ac:dyDescent="0.25">
      <c r="A40" s="5"/>
      <c r="B40" s="5"/>
      <c r="C40" s="5"/>
    </row>
    <row r="41" spans="1:14" ht="15.75" x14ac:dyDescent="0.25">
      <c r="A41" s="7"/>
      <c r="B41" s="7"/>
      <c r="C41" s="7"/>
    </row>
    <row r="42" spans="1:14" ht="15.75" x14ac:dyDescent="0.25">
      <c r="A42" s="7"/>
      <c r="B42" s="7"/>
      <c r="C42" s="7"/>
    </row>
    <row r="43" spans="1:14" ht="15.75" x14ac:dyDescent="0.25">
      <c r="A43" s="7"/>
      <c r="B43" s="7"/>
      <c r="C43" s="7"/>
    </row>
    <row r="44" spans="1:14" ht="15.75" x14ac:dyDescent="0.25">
      <c r="A44" s="5"/>
      <c r="B44" s="5"/>
      <c r="C44" s="5"/>
    </row>
    <row r="45" spans="1:14" ht="15.75" x14ac:dyDescent="0.25">
      <c r="A45" s="5"/>
      <c r="B45" s="5"/>
      <c r="C45" s="5"/>
    </row>
    <row r="46" spans="1:14" ht="15.75" x14ac:dyDescent="0.25">
      <c r="A46" s="7"/>
      <c r="B46" s="7"/>
      <c r="C46" s="7"/>
    </row>
    <row r="47" spans="1:14" ht="15.75" x14ac:dyDescent="0.25">
      <c r="A47" s="7"/>
      <c r="B47" s="7"/>
      <c r="C47" s="7"/>
    </row>
    <row r="48" spans="1:14" ht="15.75" x14ac:dyDescent="0.25">
      <c r="A48" s="5"/>
      <c r="B48" s="5"/>
      <c r="C48" s="5"/>
      <c r="M48" s="1"/>
      <c r="N48" s="1"/>
    </row>
    <row r="49" spans="1:14" ht="15.75" x14ac:dyDescent="0.25">
      <c r="A49" s="7"/>
      <c r="B49" s="7"/>
      <c r="C49" s="7"/>
      <c r="M49" s="1"/>
      <c r="N49" s="1"/>
    </row>
    <row r="50" spans="1:14" ht="15.75" x14ac:dyDescent="0.25">
      <c r="A50" s="7"/>
      <c r="B50" s="7"/>
      <c r="C50" s="7"/>
      <c r="M50" s="1"/>
      <c r="N50" s="1"/>
    </row>
    <row r="51" spans="1:14" ht="15.75" x14ac:dyDescent="0.25">
      <c r="A51" s="7"/>
      <c r="B51" s="7"/>
      <c r="C51" s="7"/>
      <c r="M51" s="1"/>
      <c r="N51" s="1"/>
    </row>
    <row r="52" spans="1:14" ht="15.75" x14ac:dyDescent="0.25">
      <c r="A52" s="7"/>
      <c r="B52" s="7"/>
      <c r="C52" s="7"/>
      <c r="M52" s="1"/>
      <c r="N52" s="1"/>
    </row>
    <row r="53" spans="1:14" ht="15.75" x14ac:dyDescent="0.25">
      <c r="A53" s="5"/>
      <c r="B53" s="5"/>
      <c r="C53" s="5"/>
      <c r="M53" s="1"/>
      <c r="N53" s="1"/>
    </row>
    <row r="54" spans="1:14" ht="15.75" x14ac:dyDescent="0.25">
      <c r="A54" s="5"/>
      <c r="B54" s="5"/>
      <c r="C54" s="5"/>
      <c r="M54" s="1"/>
      <c r="N54" s="1"/>
    </row>
    <row r="55" spans="1:14" ht="15.75" x14ac:dyDescent="0.25">
      <c r="A55" s="7"/>
      <c r="B55" s="7"/>
      <c r="C55" s="3"/>
      <c r="M55" s="1"/>
      <c r="N55" s="1"/>
    </row>
    <row r="56" spans="1:14" ht="15.75" x14ac:dyDescent="0.25">
      <c r="A56" s="7"/>
      <c r="B56" s="7"/>
      <c r="C56" s="7"/>
      <c r="M56" s="1"/>
      <c r="N56" s="1"/>
    </row>
    <row r="57" spans="1:14" ht="15.75" x14ac:dyDescent="0.25">
      <c r="A57" s="7"/>
      <c r="B57" s="7"/>
      <c r="C57" s="7"/>
      <c r="M57" s="1"/>
      <c r="N57" s="1"/>
    </row>
    <row r="58" spans="1:14" x14ac:dyDescent="0.2">
      <c r="A58" s="3"/>
      <c r="B58" s="3"/>
      <c r="C58" s="3"/>
      <c r="M58" s="1"/>
      <c r="N58" s="1"/>
    </row>
    <row r="59" spans="1:14" x14ac:dyDescent="0.2">
      <c r="A59" s="3"/>
      <c r="B59" s="3"/>
      <c r="C59" s="3"/>
      <c r="M59" s="1"/>
      <c r="N59" s="1"/>
    </row>
    <row r="60" spans="1:14" x14ac:dyDescent="0.2">
      <c r="A60" s="3"/>
      <c r="B60" s="3"/>
      <c r="C60" s="3"/>
      <c r="M60" s="1"/>
      <c r="N60" s="1"/>
    </row>
    <row r="61" spans="1:14" x14ac:dyDescent="0.2">
      <c r="A61" s="3"/>
      <c r="B61" s="3"/>
      <c r="C61" s="3"/>
      <c r="M61" s="1"/>
      <c r="N61" s="1"/>
    </row>
    <row r="62" spans="1:14" x14ac:dyDescent="0.2">
      <c r="A62" s="3"/>
      <c r="B62" s="3"/>
      <c r="C62" s="3"/>
      <c r="M62" s="1"/>
      <c r="N62" s="1"/>
    </row>
    <row r="63" spans="1:14" x14ac:dyDescent="0.2">
      <c r="A63" s="3"/>
      <c r="B63" s="3"/>
      <c r="C63" s="3"/>
      <c r="M63" s="1"/>
      <c r="N63" s="1"/>
    </row>
    <row r="64" spans="1:14" x14ac:dyDescent="0.2">
      <c r="A64" s="3"/>
      <c r="B64" s="3"/>
      <c r="C64" s="3"/>
      <c r="M64" s="1"/>
      <c r="N64" s="1"/>
    </row>
    <row r="65" spans="1:14" x14ac:dyDescent="0.2">
      <c r="A65" s="3"/>
      <c r="B65" s="3"/>
      <c r="C65" s="3"/>
      <c r="M65" s="1"/>
      <c r="N65" s="1"/>
    </row>
    <row r="66" spans="1:14" x14ac:dyDescent="0.2">
      <c r="A66" s="3"/>
      <c r="B66" s="3"/>
      <c r="C66" s="3"/>
      <c r="M66" s="1"/>
      <c r="N66" s="1"/>
    </row>
    <row r="67" spans="1:14" x14ac:dyDescent="0.2">
      <c r="A67" s="3"/>
      <c r="B67" s="3"/>
      <c r="C67" s="3"/>
      <c r="M67" s="1"/>
      <c r="N67" s="1"/>
    </row>
    <row r="68" spans="1:14" x14ac:dyDescent="0.2">
      <c r="A68" s="3"/>
      <c r="B68" s="3"/>
      <c r="C68" s="3"/>
      <c r="M68" s="1"/>
      <c r="N68" s="1"/>
    </row>
    <row r="69" spans="1:14" x14ac:dyDescent="0.2">
      <c r="A69" s="3"/>
      <c r="B69" s="3"/>
      <c r="C69" s="3"/>
      <c r="M69" s="1"/>
      <c r="N69" s="1"/>
    </row>
    <row r="70" spans="1:14" x14ac:dyDescent="0.2">
      <c r="A70" s="3"/>
      <c r="B70" s="3"/>
      <c r="C70" s="3"/>
      <c r="M70" s="1"/>
      <c r="N70" s="1"/>
    </row>
    <row r="71" spans="1:14" x14ac:dyDescent="0.2">
      <c r="A71" s="3"/>
      <c r="B71" s="3"/>
      <c r="C71" s="3"/>
      <c r="M71" s="1"/>
      <c r="N71" s="1"/>
    </row>
    <row r="72" spans="1:14" x14ac:dyDescent="0.2">
      <c r="A72" s="3"/>
      <c r="B72" s="3"/>
      <c r="C72" s="3"/>
      <c r="M72" s="1"/>
      <c r="N72" s="1"/>
    </row>
    <row r="73" spans="1:14" x14ac:dyDescent="0.2">
      <c r="A73" s="3"/>
      <c r="B73" s="3"/>
      <c r="C73" s="3"/>
      <c r="M73" s="1"/>
      <c r="N73" s="1"/>
    </row>
    <row r="74" spans="1:14" x14ac:dyDescent="0.2">
      <c r="A74" s="3"/>
      <c r="B74" s="3"/>
      <c r="C74" s="3"/>
      <c r="M74" s="1"/>
      <c r="N74" s="1"/>
    </row>
    <row r="75" spans="1:14" x14ac:dyDescent="0.2">
      <c r="A75" s="3"/>
      <c r="B75" s="3"/>
      <c r="C75" s="3"/>
      <c r="M75" s="1"/>
      <c r="N75" s="1"/>
    </row>
  </sheetData>
  <mergeCells count="7">
    <mergeCell ref="A16:XFD16"/>
    <mergeCell ref="A19:XFD19"/>
    <mergeCell ref="A1:P1"/>
    <mergeCell ref="A2:P2"/>
    <mergeCell ref="A3:P3"/>
    <mergeCell ref="A9:XFD9"/>
    <mergeCell ref="A13:XFD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showGridLines="0" workbookViewId="0">
      <selection activeCell="Q7" sqref="Q7"/>
    </sheetView>
  </sheetViews>
  <sheetFormatPr defaultColWidth="11.28515625" defaultRowHeight="12" x14ac:dyDescent="0.25"/>
  <cols>
    <col min="1" max="1" width="5.7109375" style="200" customWidth="1"/>
    <col min="2" max="2" width="18.7109375" style="200" customWidth="1"/>
    <col min="3" max="3" width="8.85546875" style="200" customWidth="1"/>
    <col min="4" max="4" width="7.85546875" style="200" customWidth="1"/>
    <col min="5" max="5" width="8" style="200" customWidth="1"/>
    <col min="6" max="6" width="7.7109375" style="200" customWidth="1"/>
    <col min="7" max="7" width="8.42578125" style="200" customWidth="1"/>
    <col min="8" max="8" width="7.85546875" style="200" customWidth="1"/>
    <col min="9" max="9" width="8.85546875" style="200" customWidth="1"/>
    <col min="10" max="10" width="8.42578125" style="200" customWidth="1"/>
    <col min="11" max="11" width="8.28515625" style="200" customWidth="1"/>
    <col min="12" max="12" width="8.7109375" style="200" customWidth="1"/>
    <col min="13" max="13" width="12" style="200" customWidth="1"/>
    <col min="14" max="14" width="12.42578125" style="200" customWidth="1"/>
    <col min="15" max="15" width="11.5703125" style="200" customWidth="1"/>
    <col min="16" max="16384" width="11.28515625" style="200"/>
  </cols>
  <sheetData>
    <row r="1" spans="1:15" ht="15" customHeight="1" x14ac:dyDescent="0.25">
      <c r="A1" s="548" t="s">
        <v>224</v>
      </c>
      <c r="B1" s="549"/>
      <c r="C1" s="549"/>
      <c r="D1" s="549"/>
      <c r="E1" s="549"/>
      <c r="F1" s="549"/>
      <c r="G1" s="549"/>
      <c r="H1" s="549"/>
      <c r="I1" s="549"/>
      <c r="J1" s="549"/>
      <c r="K1" s="549"/>
      <c r="L1" s="549"/>
      <c r="M1" s="549"/>
      <c r="N1" s="549"/>
      <c r="O1" s="549"/>
    </row>
    <row r="2" spans="1:15" ht="15" customHeight="1" x14ac:dyDescent="0.25">
      <c r="A2" s="547" t="s">
        <v>225</v>
      </c>
      <c r="B2" s="547"/>
      <c r="C2" s="547"/>
      <c r="D2" s="547"/>
      <c r="E2" s="547"/>
      <c r="F2" s="547"/>
      <c r="G2" s="547"/>
      <c r="H2" s="547"/>
      <c r="I2" s="547"/>
      <c r="J2" s="547"/>
      <c r="K2" s="547"/>
      <c r="L2" s="547"/>
      <c r="M2" s="547"/>
      <c r="N2" s="547"/>
      <c r="O2" s="547"/>
    </row>
    <row r="3" spans="1:15" ht="15" customHeight="1" x14ac:dyDescent="0.25">
      <c r="A3" s="550" t="s">
        <v>113</v>
      </c>
      <c r="B3" s="551"/>
      <c r="C3" s="551"/>
      <c r="D3" s="551"/>
      <c r="E3" s="551"/>
      <c r="F3" s="551"/>
      <c r="G3" s="551"/>
      <c r="H3" s="551"/>
      <c r="I3" s="551"/>
      <c r="J3" s="551"/>
      <c r="K3" s="551"/>
      <c r="L3" s="551"/>
      <c r="M3" s="551"/>
      <c r="N3" s="551"/>
      <c r="O3" s="551"/>
    </row>
    <row r="4" spans="1:15" x14ac:dyDescent="0.25">
      <c r="A4" s="201"/>
      <c r="B4" s="202" t="s">
        <v>226</v>
      </c>
      <c r="C4" s="203" t="s">
        <v>25</v>
      </c>
      <c r="D4" s="203" t="s">
        <v>26</v>
      </c>
      <c r="E4" s="204" t="s">
        <v>27</v>
      </c>
      <c r="F4" s="204" t="s">
        <v>28</v>
      </c>
      <c r="G4" s="205" t="s">
        <v>29</v>
      </c>
      <c r="H4" s="205" t="s">
        <v>227</v>
      </c>
      <c r="I4" s="205" t="s">
        <v>228</v>
      </c>
      <c r="J4" s="205" t="s">
        <v>32</v>
      </c>
      <c r="K4" s="205" t="s">
        <v>33</v>
      </c>
      <c r="L4" s="205" t="s">
        <v>34</v>
      </c>
      <c r="M4" s="205" t="s">
        <v>229</v>
      </c>
      <c r="N4" s="205" t="s">
        <v>230</v>
      </c>
      <c r="O4" s="205" t="s">
        <v>38</v>
      </c>
    </row>
    <row r="5" spans="1:15" x14ac:dyDescent="0.25">
      <c r="A5" s="206">
        <v>1</v>
      </c>
      <c r="B5" s="206">
        <v>2</v>
      </c>
      <c r="C5" s="206">
        <v>3</v>
      </c>
      <c r="D5" s="206">
        <v>4</v>
      </c>
      <c r="E5" s="206">
        <v>5</v>
      </c>
      <c r="F5" s="206">
        <v>6</v>
      </c>
      <c r="G5" s="206">
        <v>7</v>
      </c>
      <c r="H5" s="206">
        <v>8</v>
      </c>
      <c r="I5" s="206">
        <v>9</v>
      </c>
      <c r="J5" s="206">
        <v>10</v>
      </c>
      <c r="K5" s="206">
        <v>11</v>
      </c>
      <c r="L5" s="206">
        <v>12</v>
      </c>
      <c r="M5" s="206">
        <v>13</v>
      </c>
      <c r="N5" s="62">
        <v>14</v>
      </c>
      <c r="O5" s="62">
        <v>15</v>
      </c>
    </row>
    <row r="6" spans="1:15" x14ac:dyDescent="0.25">
      <c r="A6" s="207">
        <v>1</v>
      </c>
      <c r="B6" s="207" t="s">
        <v>231</v>
      </c>
      <c r="C6" s="208">
        <f t="shared" ref="C6:L6" si="0">+C7+C8</f>
        <v>1866</v>
      </c>
      <c r="D6" s="208">
        <f t="shared" si="0"/>
        <v>2096</v>
      </c>
      <c r="E6" s="208">
        <f t="shared" si="0"/>
        <v>2016</v>
      </c>
      <c r="F6" s="208">
        <f t="shared" si="0"/>
        <v>2084</v>
      </c>
      <c r="G6" s="208">
        <f t="shared" si="0"/>
        <v>2382</v>
      </c>
      <c r="H6" s="208">
        <f t="shared" si="0"/>
        <v>2537</v>
      </c>
      <c r="I6" s="208">
        <f t="shared" si="0"/>
        <v>2680</v>
      </c>
      <c r="J6" s="208">
        <f t="shared" si="0"/>
        <v>3005</v>
      </c>
      <c r="K6" s="208">
        <f t="shared" si="0"/>
        <v>3395</v>
      </c>
      <c r="L6" s="208">
        <f t="shared" si="0"/>
        <v>3956</v>
      </c>
      <c r="M6" s="208">
        <v>4823</v>
      </c>
      <c r="N6" s="209">
        <v>4975.3286859928457</v>
      </c>
      <c r="O6" s="208">
        <f>'[3]Calculation Sheet'!G53</f>
        <v>5769.1569654922387</v>
      </c>
    </row>
    <row r="7" spans="1:15" x14ac:dyDescent="0.25">
      <c r="A7" s="210"/>
      <c r="B7" s="210" t="s">
        <v>232</v>
      </c>
      <c r="C7" s="208">
        <v>1149</v>
      </c>
      <c r="D7" s="208">
        <v>1255</v>
      </c>
      <c r="E7" s="208">
        <v>1367</v>
      </c>
      <c r="F7" s="208">
        <v>1560</v>
      </c>
      <c r="G7" s="208">
        <f>1876+51</f>
        <v>1927</v>
      </c>
      <c r="H7" s="208">
        <v>2026</v>
      </c>
      <c r="I7" s="208">
        <v>2165</v>
      </c>
      <c r="J7" s="208">
        <v>2548</v>
      </c>
      <c r="K7" s="208">
        <v>2914</v>
      </c>
      <c r="L7" s="208">
        <v>3384</v>
      </c>
      <c r="M7" s="209">
        <v>4062</v>
      </c>
      <c r="N7" s="209">
        <v>4015.6468206882673</v>
      </c>
      <c r="O7" s="208">
        <f>'[3]Calculation Sheet'!G54</f>
        <v>4386.4225194951714</v>
      </c>
    </row>
    <row r="8" spans="1:15" x14ac:dyDescent="0.25">
      <c r="A8" s="210"/>
      <c r="B8" s="210" t="s">
        <v>233</v>
      </c>
      <c r="C8" s="208">
        <v>717</v>
      </c>
      <c r="D8" s="208">
        <v>841</v>
      </c>
      <c r="E8" s="208">
        <v>649</v>
      </c>
      <c r="F8" s="208">
        <v>524</v>
      </c>
      <c r="G8" s="208">
        <v>455</v>
      </c>
      <c r="H8" s="208">
        <v>511</v>
      </c>
      <c r="I8" s="208">
        <v>515</v>
      </c>
      <c r="J8" s="208">
        <v>457</v>
      </c>
      <c r="K8" s="208">
        <v>481</v>
      </c>
      <c r="L8" s="208">
        <v>572</v>
      </c>
      <c r="M8" s="209">
        <v>761</v>
      </c>
      <c r="N8" s="209">
        <v>959.6818653045782</v>
      </c>
      <c r="O8" s="208">
        <f>'[3]Calculation Sheet'!G55</f>
        <v>1382.7344459970673</v>
      </c>
    </row>
    <row r="9" spans="1:15" x14ac:dyDescent="0.25">
      <c r="A9" s="211"/>
      <c r="B9" s="212"/>
      <c r="C9" s="213"/>
      <c r="D9" s="213"/>
      <c r="E9" s="213"/>
      <c r="F9" s="213"/>
      <c r="G9" s="213"/>
      <c r="H9" s="213"/>
      <c r="I9" s="207"/>
      <c r="J9" s="207"/>
      <c r="K9" s="207"/>
      <c r="L9" s="208"/>
      <c r="M9" s="207"/>
      <c r="N9" s="214"/>
      <c r="O9" s="208"/>
    </row>
    <row r="10" spans="1:15" x14ac:dyDescent="0.25">
      <c r="A10" s="207">
        <v>2</v>
      </c>
      <c r="B10" s="207" t="s">
        <v>234</v>
      </c>
      <c r="C10" s="208">
        <f t="shared" ref="C10:L10" si="1">+C11+C12</f>
        <v>1400</v>
      </c>
      <c r="D10" s="208">
        <f t="shared" si="1"/>
        <v>1615</v>
      </c>
      <c r="E10" s="208">
        <f t="shared" si="1"/>
        <v>1863</v>
      </c>
      <c r="F10" s="208">
        <f t="shared" si="1"/>
        <v>1974</v>
      </c>
      <c r="G10" s="208">
        <f t="shared" si="1"/>
        <v>2111</v>
      </c>
      <c r="H10" s="208">
        <f t="shared" si="1"/>
        <v>2292</v>
      </c>
      <c r="I10" s="208">
        <f t="shared" si="1"/>
        <v>2598</v>
      </c>
      <c r="J10" s="208">
        <f t="shared" si="1"/>
        <v>2480</v>
      </c>
      <c r="K10" s="208">
        <f t="shared" si="1"/>
        <v>2526</v>
      </c>
      <c r="L10" s="208">
        <f t="shared" si="1"/>
        <v>2374</v>
      </c>
      <c r="M10" s="208">
        <v>2726</v>
      </c>
      <c r="N10" s="209">
        <v>2764.994660014755</v>
      </c>
      <c r="O10" s="208">
        <f>'[3]Calculation Sheet'!G56</f>
        <v>2741.0445459153507</v>
      </c>
    </row>
    <row r="11" spans="1:15" x14ac:dyDescent="0.25">
      <c r="A11" s="210"/>
      <c r="B11" s="210" t="s">
        <v>232</v>
      </c>
      <c r="C11" s="208">
        <v>986</v>
      </c>
      <c r="D11" s="208">
        <v>1098</v>
      </c>
      <c r="E11" s="208">
        <v>1276</v>
      </c>
      <c r="F11" s="208">
        <v>1353</v>
      </c>
      <c r="G11" s="208">
        <f>1540+43</f>
        <v>1583</v>
      </c>
      <c r="H11" s="208">
        <v>1624</v>
      </c>
      <c r="I11" s="208">
        <v>1981</v>
      </c>
      <c r="J11" s="208">
        <v>1926</v>
      </c>
      <c r="K11" s="208">
        <v>2003</v>
      </c>
      <c r="L11" s="208">
        <v>1870</v>
      </c>
      <c r="M11" s="209">
        <v>2189</v>
      </c>
      <c r="N11" s="209">
        <v>2282.9145767760115</v>
      </c>
      <c r="O11" s="208">
        <f>'[3]Calculation Sheet'!G57</f>
        <v>2061.9392666297858</v>
      </c>
    </row>
    <row r="12" spans="1:15" x14ac:dyDescent="0.25">
      <c r="A12" s="210"/>
      <c r="B12" s="210" t="s">
        <v>233</v>
      </c>
      <c r="C12" s="208">
        <v>414</v>
      </c>
      <c r="D12" s="208">
        <v>517</v>
      </c>
      <c r="E12" s="208">
        <v>587</v>
      </c>
      <c r="F12" s="208">
        <v>621</v>
      </c>
      <c r="G12" s="208">
        <v>528</v>
      </c>
      <c r="H12" s="208">
        <v>668</v>
      </c>
      <c r="I12" s="208">
        <v>617</v>
      </c>
      <c r="J12" s="208">
        <v>554</v>
      </c>
      <c r="K12" s="208">
        <v>523</v>
      </c>
      <c r="L12" s="208">
        <v>504</v>
      </c>
      <c r="M12" s="209">
        <v>537</v>
      </c>
      <c r="N12" s="209">
        <v>482.08008323874384</v>
      </c>
      <c r="O12" s="208">
        <f>'[3]Calculation Sheet'!G58</f>
        <v>679.10527928556451</v>
      </c>
    </row>
    <row r="13" spans="1:15" x14ac:dyDescent="0.25">
      <c r="A13" s="211"/>
      <c r="B13" s="212"/>
      <c r="C13" s="213"/>
      <c r="D13" s="213"/>
      <c r="E13" s="213"/>
      <c r="F13" s="213"/>
      <c r="G13" s="213"/>
      <c r="H13" s="213"/>
      <c r="I13" s="207"/>
      <c r="J13" s="207"/>
      <c r="K13" s="207"/>
      <c r="L13" s="208"/>
      <c r="M13" s="207"/>
      <c r="N13" s="214"/>
      <c r="O13" s="208"/>
    </row>
    <row r="14" spans="1:15" x14ac:dyDescent="0.25">
      <c r="A14" s="207">
        <v>3</v>
      </c>
      <c r="B14" s="207" t="s">
        <v>235</v>
      </c>
      <c r="C14" s="208">
        <f t="shared" ref="C14:L14" si="2">+C15+C16</f>
        <v>1033</v>
      </c>
      <c r="D14" s="208">
        <f t="shared" si="2"/>
        <v>1971</v>
      </c>
      <c r="E14" s="208">
        <f t="shared" si="2"/>
        <v>1732</v>
      </c>
      <c r="F14" s="208">
        <f t="shared" si="2"/>
        <v>2048</v>
      </c>
      <c r="G14" s="208">
        <f t="shared" si="2"/>
        <v>2186</v>
      </c>
      <c r="H14" s="208">
        <f t="shared" si="2"/>
        <v>3182</v>
      </c>
      <c r="I14" s="208">
        <f t="shared" si="2"/>
        <v>3448</v>
      </c>
      <c r="J14" s="208">
        <f t="shared" si="2"/>
        <v>3855</v>
      </c>
      <c r="K14" s="208">
        <f t="shared" si="2"/>
        <v>4129</v>
      </c>
      <c r="L14" s="208">
        <f t="shared" si="2"/>
        <v>3018</v>
      </c>
      <c r="M14" s="208">
        <v>2292</v>
      </c>
      <c r="N14" s="209">
        <v>1907.9836487700854</v>
      </c>
      <c r="O14" s="208">
        <f>'[3]Calculation Sheet'!G62</f>
        <v>2129.3747747036896</v>
      </c>
    </row>
    <row r="15" spans="1:15" x14ac:dyDescent="0.25">
      <c r="A15" s="210"/>
      <c r="B15" s="210" t="s">
        <v>232</v>
      </c>
      <c r="C15" s="208">
        <v>645</v>
      </c>
      <c r="D15" s="208">
        <v>1345</v>
      </c>
      <c r="E15" s="208">
        <v>1150</v>
      </c>
      <c r="F15" s="208">
        <v>1394</v>
      </c>
      <c r="G15" s="208">
        <f>1687+47</f>
        <v>1734</v>
      </c>
      <c r="H15" s="208">
        <v>2671</v>
      </c>
      <c r="I15" s="208">
        <v>2608</v>
      </c>
      <c r="J15" s="208">
        <v>3276</v>
      </c>
      <c r="K15" s="208">
        <v>3565</v>
      </c>
      <c r="L15" s="208">
        <v>2517</v>
      </c>
      <c r="M15" s="209">
        <v>1842</v>
      </c>
      <c r="N15" s="209">
        <v>1481.5090328033809</v>
      </c>
      <c r="O15" s="208">
        <f>'[3]Calculation Sheet'!G63</f>
        <v>1490.5339334624744</v>
      </c>
    </row>
    <row r="16" spans="1:15" x14ac:dyDescent="0.25">
      <c r="A16" s="210"/>
      <c r="B16" s="210" t="s">
        <v>233</v>
      </c>
      <c r="C16" s="208">
        <v>388</v>
      </c>
      <c r="D16" s="208">
        <v>626</v>
      </c>
      <c r="E16" s="208">
        <v>582</v>
      </c>
      <c r="F16" s="208">
        <v>654</v>
      </c>
      <c r="G16" s="208">
        <v>452</v>
      </c>
      <c r="H16" s="208">
        <v>511</v>
      </c>
      <c r="I16" s="208">
        <v>840</v>
      </c>
      <c r="J16" s="208">
        <v>579</v>
      </c>
      <c r="K16" s="208">
        <v>564</v>
      </c>
      <c r="L16" s="208">
        <v>501</v>
      </c>
      <c r="M16" s="209">
        <v>450</v>
      </c>
      <c r="N16" s="209">
        <v>426.4746159667045</v>
      </c>
      <c r="O16" s="208">
        <f>'[3]Calculation Sheet'!G64</f>
        <v>638.84084124121489</v>
      </c>
    </row>
    <row r="17" spans="1:15" x14ac:dyDescent="0.25">
      <c r="A17" s="211"/>
      <c r="B17" s="212"/>
      <c r="C17" s="213"/>
      <c r="D17" s="213"/>
      <c r="E17" s="213"/>
      <c r="F17" s="213"/>
      <c r="G17" s="213"/>
      <c r="H17" s="213"/>
      <c r="I17" s="207"/>
      <c r="J17" s="207"/>
      <c r="K17" s="207"/>
      <c r="L17" s="208"/>
      <c r="M17" s="207"/>
      <c r="N17" s="214"/>
      <c r="O17" s="208"/>
    </row>
    <row r="18" spans="1:15" x14ac:dyDescent="0.25">
      <c r="A18" s="207">
        <v>4</v>
      </c>
      <c r="B18" s="207" t="s">
        <v>236</v>
      </c>
      <c r="C18" s="208">
        <f t="shared" ref="C18:L18" si="3">+C19+C20</f>
        <v>4974</v>
      </c>
      <c r="D18" s="208">
        <f t="shared" si="3"/>
        <v>7330</v>
      </c>
      <c r="E18" s="208">
        <f t="shared" si="3"/>
        <v>8316</v>
      </c>
      <c r="F18" s="208">
        <f t="shared" si="3"/>
        <v>12097</v>
      </c>
      <c r="G18" s="208">
        <f t="shared" si="3"/>
        <v>10947</v>
      </c>
      <c r="H18" s="208">
        <f t="shared" si="3"/>
        <v>21110</v>
      </c>
      <c r="I18" s="208">
        <f t="shared" si="3"/>
        <v>18769</v>
      </c>
      <c r="J18" s="208">
        <f t="shared" si="3"/>
        <v>18136</v>
      </c>
      <c r="K18" s="208">
        <f t="shared" si="3"/>
        <v>26299</v>
      </c>
      <c r="L18" s="208">
        <f t="shared" si="3"/>
        <v>29009</v>
      </c>
      <c r="M18" s="208">
        <v>27792</v>
      </c>
      <c r="N18" s="209">
        <v>29402.693005222314</v>
      </c>
      <c r="O18" s="208">
        <f>'[3]Calculation Sheet'!G65</f>
        <v>23816.061982677522</v>
      </c>
    </row>
    <row r="19" spans="1:15" x14ac:dyDescent="0.25">
      <c r="A19" s="210"/>
      <c r="B19" s="210" t="s">
        <v>232</v>
      </c>
      <c r="C19" s="208">
        <v>2994</v>
      </c>
      <c r="D19" s="208">
        <v>4520</v>
      </c>
      <c r="E19" s="208">
        <v>5160</v>
      </c>
      <c r="F19" s="208">
        <v>9776</v>
      </c>
      <c r="G19" s="208">
        <f>7830+216</f>
        <v>8046</v>
      </c>
      <c r="H19" s="208">
        <v>16586</v>
      </c>
      <c r="I19" s="208">
        <v>13575</v>
      </c>
      <c r="J19" s="208">
        <v>13335</v>
      </c>
      <c r="K19" s="208">
        <v>21189</v>
      </c>
      <c r="L19" s="208">
        <v>23044</v>
      </c>
      <c r="M19" s="209">
        <v>21800</v>
      </c>
      <c r="N19" s="209">
        <v>22255.92956973234</v>
      </c>
      <c r="O19" s="208">
        <f>'[3]Calculation Sheet'!G66</f>
        <v>15664.765422045502</v>
      </c>
    </row>
    <row r="20" spans="1:15" x14ac:dyDescent="0.25">
      <c r="A20" s="210"/>
      <c r="B20" s="210" t="s">
        <v>233</v>
      </c>
      <c r="C20" s="208">
        <v>1980</v>
      </c>
      <c r="D20" s="208">
        <v>2810</v>
      </c>
      <c r="E20" s="208">
        <v>3156</v>
      </c>
      <c r="F20" s="208">
        <v>2321</v>
      </c>
      <c r="G20" s="208">
        <v>2901</v>
      </c>
      <c r="H20" s="208">
        <v>4524</v>
      </c>
      <c r="I20" s="208">
        <v>5194</v>
      </c>
      <c r="J20" s="208">
        <v>4801</v>
      </c>
      <c r="K20" s="208">
        <v>5110</v>
      </c>
      <c r="L20" s="208">
        <v>5965</v>
      </c>
      <c r="M20" s="209">
        <v>5992</v>
      </c>
      <c r="N20" s="209">
        <v>7146.7634354899737</v>
      </c>
      <c r="O20" s="208">
        <f>'[3]Calculation Sheet'!G67</f>
        <v>8151.2965606320213</v>
      </c>
    </row>
    <row r="21" spans="1:15" x14ac:dyDescent="0.25">
      <c r="A21" s="211"/>
      <c r="B21" s="212"/>
      <c r="C21" s="213"/>
      <c r="D21" s="213"/>
      <c r="E21" s="213"/>
      <c r="F21" s="213"/>
      <c r="G21" s="213"/>
      <c r="H21" s="213"/>
      <c r="I21" s="207"/>
      <c r="J21" s="207"/>
      <c r="K21" s="207"/>
      <c r="L21" s="208"/>
      <c r="M21" s="207"/>
      <c r="N21" s="214"/>
      <c r="O21" s="208"/>
    </row>
    <row r="22" spans="1:15" x14ac:dyDescent="0.25">
      <c r="A22" s="207">
        <v>5</v>
      </c>
      <c r="B22" s="207" t="s">
        <v>237</v>
      </c>
      <c r="C22" s="208">
        <f t="shared" ref="C22:K22" si="4">+C23+C24</f>
        <v>1969</v>
      </c>
      <c r="D22" s="208">
        <f t="shared" si="4"/>
        <v>1813</v>
      </c>
      <c r="E22" s="208">
        <f t="shared" si="4"/>
        <v>1547</v>
      </c>
      <c r="F22" s="208">
        <f t="shared" si="4"/>
        <v>1599</v>
      </c>
      <c r="G22" s="208">
        <f t="shared" si="4"/>
        <v>1737</v>
      </c>
      <c r="H22" s="208">
        <f t="shared" si="4"/>
        <v>2313</v>
      </c>
      <c r="I22" s="208">
        <f t="shared" si="4"/>
        <v>3778</v>
      </c>
      <c r="J22" s="208">
        <f t="shared" si="4"/>
        <v>4784</v>
      </c>
      <c r="K22" s="208">
        <f t="shared" si="4"/>
        <v>5972</v>
      </c>
      <c r="L22" s="208">
        <v>5901</v>
      </c>
      <c r="M22" s="209">
        <v>5612</v>
      </c>
      <c r="N22" s="209">
        <v>5495</v>
      </c>
      <c r="O22" s="208">
        <f>'[3]Calculation Sheet'!G68</f>
        <v>6434.3899999999994</v>
      </c>
    </row>
    <row r="23" spans="1:15" ht="13.5" x14ac:dyDescent="0.25">
      <c r="A23" s="210"/>
      <c r="B23" s="210" t="s">
        <v>538</v>
      </c>
      <c r="C23" s="208">
        <v>1969</v>
      </c>
      <c r="D23" s="208">
        <v>1813</v>
      </c>
      <c r="E23" s="208">
        <v>1547</v>
      </c>
      <c r="F23" s="208">
        <v>1599</v>
      </c>
      <c r="G23" s="208">
        <v>1737</v>
      </c>
      <c r="H23" s="208">
        <v>2313</v>
      </c>
      <c r="I23" s="208">
        <v>3778</v>
      </c>
      <c r="J23" s="208">
        <v>4784</v>
      </c>
      <c r="K23" s="208">
        <v>5972</v>
      </c>
      <c r="L23" s="208">
        <v>5901</v>
      </c>
      <c r="M23" s="209">
        <v>5612</v>
      </c>
      <c r="N23" s="209">
        <v>5495</v>
      </c>
      <c r="O23" s="208">
        <f>'[3]Calculation Sheet'!G70</f>
        <v>6434.3899999999994</v>
      </c>
    </row>
    <row r="24" spans="1:15" x14ac:dyDescent="0.25">
      <c r="A24" s="211"/>
      <c r="B24" s="212"/>
      <c r="C24" s="213"/>
      <c r="D24" s="213"/>
      <c r="E24" s="213"/>
      <c r="F24" s="213"/>
      <c r="G24" s="213"/>
      <c r="H24" s="213"/>
      <c r="I24" s="207"/>
      <c r="J24" s="207"/>
      <c r="K24" s="207"/>
      <c r="L24" s="208"/>
      <c r="M24" s="207"/>
      <c r="N24" s="214"/>
      <c r="O24" s="208"/>
    </row>
    <row r="25" spans="1:15" x14ac:dyDescent="0.25">
      <c r="A25" s="207">
        <v>6</v>
      </c>
      <c r="B25" s="207" t="s">
        <v>238</v>
      </c>
      <c r="C25" s="208">
        <f t="shared" ref="C25:K25" si="5">+C26</f>
        <v>162</v>
      </c>
      <c r="D25" s="208">
        <f t="shared" si="5"/>
        <v>121</v>
      </c>
      <c r="E25" s="208">
        <f t="shared" si="5"/>
        <v>101</v>
      </c>
      <c r="F25" s="208">
        <f t="shared" si="5"/>
        <v>97</v>
      </c>
      <c r="G25" s="208">
        <f t="shared" si="5"/>
        <v>69</v>
      </c>
      <c r="H25" s="208">
        <f t="shared" si="5"/>
        <v>79</v>
      </c>
      <c r="I25" s="208">
        <f t="shared" si="5"/>
        <v>58</v>
      </c>
      <c r="J25" s="208">
        <f t="shared" si="5"/>
        <v>52</v>
      </c>
      <c r="K25" s="208">
        <f t="shared" si="5"/>
        <v>81</v>
      </c>
      <c r="L25" s="208">
        <v>73</v>
      </c>
      <c r="M25" s="209">
        <v>99</v>
      </c>
      <c r="N25" s="209">
        <v>75</v>
      </c>
      <c r="O25" s="208">
        <f>'[3]Calculation Sheet'!G71</f>
        <v>31.369999999999997</v>
      </c>
    </row>
    <row r="26" spans="1:15" x14ac:dyDescent="0.25">
      <c r="A26" s="207"/>
      <c r="B26" s="210" t="s">
        <v>232</v>
      </c>
      <c r="C26" s="208">
        <v>162</v>
      </c>
      <c r="D26" s="208">
        <v>121</v>
      </c>
      <c r="E26" s="208">
        <v>101</v>
      </c>
      <c r="F26" s="208">
        <v>97</v>
      </c>
      <c r="G26" s="208">
        <v>69</v>
      </c>
      <c r="H26" s="208">
        <v>79</v>
      </c>
      <c r="I26" s="208">
        <v>58</v>
      </c>
      <c r="J26" s="208">
        <v>52</v>
      </c>
      <c r="K26" s="208">
        <v>81</v>
      </c>
      <c r="L26" s="208">
        <v>73</v>
      </c>
      <c r="M26" s="209">
        <v>99</v>
      </c>
      <c r="N26" s="209">
        <v>75</v>
      </c>
      <c r="O26" s="208">
        <f>'[3]Calculation Sheet'!E72</f>
        <v>31.369999999999997</v>
      </c>
    </row>
    <row r="27" spans="1:15" x14ac:dyDescent="0.25">
      <c r="A27" s="211"/>
      <c r="B27" s="212"/>
      <c r="C27" s="213"/>
      <c r="D27" s="213"/>
      <c r="E27" s="213"/>
      <c r="F27" s="213"/>
      <c r="G27" s="213"/>
      <c r="H27" s="213"/>
      <c r="I27" s="207"/>
      <c r="J27" s="207"/>
      <c r="K27" s="207"/>
      <c r="L27" s="208"/>
      <c r="M27" s="207"/>
      <c r="N27" s="214"/>
      <c r="O27" s="208"/>
    </row>
    <row r="28" spans="1:15" x14ac:dyDescent="0.25">
      <c r="A28" s="207">
        <v>7</v>
      </c>
      <c r="B28" s="215" t="s">
        <v>239</v>
      </c>
      <c r="C28" s="208">
        <f t="shared" ref="C28:J28" si="6">+C29+C30</f>
        <v>11404</v>
      </c>
      <c r="D28" s="208">
        <f t="shared" si="6"/>
        <v>14946</v>
      </c>
      <c r="E28" s="208">
        <f t="shared" si="6"/>
        <v>15575</v>
      </c>
      <c r="F28" s="208">
        <f t="shared" si="6"/>
        <v>19899</v>
      </c>
      <c r="G28" s="208">
        <f t="shared" si="6"/>
        <v>19432</v>
      </c>
      <c r="H28" s="208">
        <f t="shared" si="6"/>
        <v>31513</v>
      </c>
      <c r="I28" s="208">
        <f t="shared" si="6"/>
        <v>31331</v>
      </c>
      <c r="J28" s="208">
        <f t="shared" si="6"/>
        <v>32312</v>
      </c>
      <c r="K28" s="208">
        <f>+K29+K30</f>
        <v>42402</v>
      </c>
      <c r="L28" s="208">
        <f>+L29+L30</f>
        <v>44331</v>
      </c>
      <c r="M28" s="208">
        <v>43344</v>
      </c>
      <c r="N28" s="209">
        <v>44621</v>
      </c>
      <c r="O28" s="208">
        <f>'[3]Calculation Sheet'!G77</f>
        <v>40921.398268788798</v>
      </c>
    </row>
    <row r="29" spans="1:15" x14ac:dyDescent="0.25">
      <c r="A29" s="210"/>
      <c r="B29" s="216" t="s">
        <v>232</v>
      </c>
      <c r="C29" s="209">
        <f t="shared" ref="C29:I29" si="7">C7+C11+C15+C19+C26</f>
        <v>5936</v>
      </c>
      <c r="D29" s="209">
        <f t="shared" si="7"/>
        <v>8339</v>
      </c>
      <c r="E29" s="209">
        <f t="shared" si="7"/>
        <v>9054</v>
      </c>
      <c r="F29" s="209">
        <f t="shared" si="7"/>
        <v>14180</v>
      </c>
      <c r="G29" s="209">
        <f t="shared" si="7"/>
        <v>13359</v>
      </c>
      <c r="H29" s="209">
        <f t="shared" si="7"/>
        <v>22986</v>
      </c>
      <c r="I29" s="209">
        <f t="shared" si="7"/>
        <v>20387</v>
      </c>
      <c r="J29" s="209">
        <f>J7+J11+J15+J19+J26</f>
        <v>21137</v>
      </c>
      <c r="K29" s="209">
        <f>K7+K11+K15+K19+K26</f>
        <v>29752</v>
      </c>
      <c r="L29" s="208">
        <f>L7+L11+L15+L19+L26</f>
        <v>30888</v>
      </c>
      <c r="M29" s="208">
        <v>29992</v>
      </c>
      <c r="N29" s="209">
        <v>30111</v>
      </c>
      <c r="O29" s="208">
        <f>'[3]Calculation Sheet'!G75</f>
        <v>23635.031141632931</v>
      </c>
    </row>
    <row r="30" spans="1:15" x14ac:dyDescent="0.25">
      <c r="A30" s="210"/>
      <c r="B30" s="216" t="s">
        <v>233</v>
      </c>
      <c r="C30" s="208">
        <f t="shared" ref="C30:I30" si="8">C8+C12+C16+C20+C23</f>
        <v>5468</v>
      </c>
      <c r="D30" s="208">
        <f t="shared" si="8"/>
        <v>6607</v>
      </c>
      <c r="E30" s="208">
        <f t="shared" si="8"/>
        <v>6521</v>
      </c>
      <c r="F30" s="208">
        <f t="shared" si="8"/>
        <v>5719</v>
      </c>
      <c r="G30" s="208">
        <f t="shared" si="8"/>
        <v>6073</v>
      </c>
      <c r="H30" s="208">
        <f t="shared" si="8"/>
        <v>8527</v>
      </c>
      <c r="I30" s="208">
        <f t="shared" si="8"/>
        <v>10944</v>
      </c>
      <c r="J30" s="208">
        <f>J8+J12+J16+J20+J23</f>
        <v>11175</v>
      </c>
      <c r="K30" s="208">
        <f>K8+K12+K16+K20+K23</f>
        <v>12650</v>
      </c>
      <c r="L30" s="208">
        <f>L8+L12+L16+L20+L23</f>
        <v>13443</v>
      </c>
      <c r="M30" s="208">
        <v>13352</v>
      </c>
      <c r="N30" s="209">
        <v>14510</v>
      </c>
      <c r="O30" s="208">
        <f>'[3]Calculation Sheet'!G76</f>
        <v>17286.367127155867</v>
      </c>
    </row>
    <row r="31" spans="1:15" x14ac:dyDescent="0.25">
      <c r="A31" s="217"/>
      <c r="B31" s="218" t="s">
        <v>240</v>
      </c>
      <c r="C31" s="219"/>
      <c r="D31" s="219"/>
      <c r="E31" s="219"/>
      <c r="F31" s="219"/>
      <c r="G31" s="219"/>
      <c r="H31" s="219"/>
      <c r="I31" s="207"/>
      <c r="J31" s="207"/>
      <c r="K31" s="207"/>
      <c r="L31" s="208"/>
      <c r="M31" s="207"/>
      <c r="N31" s="214"/>
      <c r="O31" s="207"/>
    </row>
    <row r="32" spans="1:15" x14ac:dyDescent="0.25">
      <c r="A32" s="210" t="s">
        <v>163</v>
      </c>
      <c r="B32" s="220" t="s">
        <v>241</v>
      </c>
      <c r="C32" s="208">
        <v>242811</v>
      </c>
      <c r="D32" s="209">
        <v>314284</v>
      </c>
      <c r="E32" s="209">
        <v>356175</v>
      </c>
      <c r="F32" s="209">
        <v>345144</v>
      </c>
      <c r="G32" s="209">
        <v>445999</v>
      </c>
      <c r="H32" s="209">
        <v>528372</v>
      </c>
      <c r="I32" s="209">
        <v>530163</v>
      </c>
      <c r="J32" s="209">
        <v>551410</v>
      </c>
      <c r="K32" s="209">
        <v>557868</v>
      </c>
      <c r="L32" s="209">
        <v>500972</v>
      </c>
      <c r="M32" s="209">
        <v>520848</v>
      </c>
      <c r="N32" s="209">
        <v>592050</v>
      </c>
      <c r="O32" s="208">
        <f>[3]RBI_Annex11!P25</f>
        <v>643472.26971174381</v>
      </c>
    </row>
    <row r="33" spans="1:15" x14ac:dyDescent="0.25">
      <c r="A33" s="210" t="s">
        <v>172</v>
      </c>
      <c r="B33" s="220" t="s">
        <v>219</v>
      </c>
      <c r="C33" s="221">
        <f t="shared" ref="C33:I33" si="9">+C28/C32*100</f>
        <v>4.6966570707257915</v>
      </c>
      <c r="D33" s="221">
        <f t="shared" si="9"/>
        <v>4.755571394025786</v>
      </c>
      <c r="E33" s="221">
        <f t="shared" si="9"/>
        <v>4.372850424650804</v>
      </c>
      <c r="F33" s="221">
        <f t="shared" si="9"/>
        <v>5.7654196509283082</v>
      </c>
      <c r="G33" s="221">
        <f t="shared" si="9"/>
        <v>4.3569604416153398</v>
      </c>
      <c r="H33" s="221">
        <f t="shared" si="9"/>
        <v>5.9641691838326034</v>
      </c>
      <c r="I33" s="221">
        <f t="shared" si="9"/>
        <v>5.9096919249362934</v>
      </c>
      <c r="J33" s="221">
        <f>+J28/J32*100</f>
        <v>5.8598864728604854</v>
      </c>
      <c r="K33" s="221">
        <f>+K28/K32*100</f>
        <v>7.6007227516186617</v>
      </c>
      <c r="L33" s="221">
        <f>+L28/L32*100</f>
        <v>8.8489975487651993</v>
      </c>
      <c r="M33" s="222">
        <v>8.3218136577273984</v>
      </c>
      <c r="N33" s="222">
        <v>7.5366945359344655</v>
      </c>
      <c r="O33" s="223">
        <f>[3]RBI_Annex11!P26</f>
        <v>6.3594656980510385</v>
      </c>
    </row>
    <row r="34" spans="1:15" ht="24" x14ac:dyDescent="0.25">
      <c r="A34" s="210" t="s">
        <v>173</v>
      </c>
      <c r="B34" s="224" t="s">
        <v>220</v>
      </c>
      <c r="C34" s="221">
        <f t="shared" ref="C34:L34" si="10">+C30/C32*100</f>
        <v>2.2519572836485988</v>
      </c>
      <c r="D34" s="221">
        <f t="shared" si="10"/>
        <v>2.1022387394840334</v>
      </c>
      <c r="E34" s="221">
        <f t="shared" si="10"/>
        <v>1.8308415806836527</v>
      </c>
      <c r="F34" s="221">
        <f t="shared" si="10"/>
        <v>1.6569895463922304</v>
      </c>
      <c r="G34" s="221">
        <f t="shared" si="10"/>
        <v>1.3616622458794752</v>
      </c>
      <c r="H34" s="221">
        <f t="shared" si="10"/>
        <v>1.6138251080678008</v>
      </c>
      <c r="I34" s="221">
        <f t="shared" si="10"/>
        <v>2.0642707997351755</v>
      </c>
      <c r="J34" s="221">
        <f t="shared" si="10"/>
        <v>2.026622658276056</v>
      </c>
      <c r="K34" s="221">
        <f t="shared" si="10"/>
        <v>2.2675615020040585</v>
      </c>
      <c r="L34" s="221">
        <f t="shared" si="10"/>
        <v>2.6833835024711958</v>
      </c>
      <c r="M34" s="221">
        <v>2.563511811507388</v>
      </c>
      <c r="N34" s="221">
        <v>2.450806519719618</v>
      </c>
      <c r="O34" s="223">
        <f>[3]RBI_Annex11!P27</f>
        <v>2.686419903518086</v>
      </c>
    </row>
    <row r="35" spans="1:15" x14ac:dyDescent="0.2">
      <c r="A35" s="225" t="s">
        <v>96</v>
      </c>
      <c r="B35" s="226"/>
      <c r="C35" s="227"/>
      <c r="D35" s="227"/>
      <c r="E35" s="227"/>
      <c r="F35" s="227"/>
      <c r="G35" s="227"/>
      <c r="H35" s="227"/>
      <c r="I35" s="227"/>
      <c r="J35" s="227"/>
      <c r="K35" s="227"/>
      <c r="L35" s="227"/>
      <c r="M35" s="227"/>
      <c r="N35" s="227"/>
    </row>
    <row r="36" spans="1:15" x14ac:dyDescent="0.25">
      <c r="A36" s="228"/>
      <c r="B36" s="226"/>
      <c r="C36" s="227"/>
      <c r="D36" s="227"/>
      <c r="E36" s="227"/>
      <c r="F36" s="227"/>
      <c r="G36" s="227"/>
      <c r="H36" s="227"/>
      <c r="I36" s="227"/>
      <c r="J36" s="227"/>
      <c r="K36" s="227"/>
      <c r="L36" s="227"/>
      <c r="M36" s="227"/>
      <c r="N36" s="227"/>
    </row>
    <row r="37" spans="1:15" x14ac:dyDescent="0.25">
      <c r="A37" s="229" t="s">
        <v>537</v>
      </c>
      <c r="B37" s="226"/>
      <c r="C37" s="227"/>
      <c r="D37" s="227"/>
      <c r="E37" s="227"/>
      <c r="F37" s="227"/>
      <c r="G37" s="227"/>
      <c r="H37" s="227"/>
      <c r="I37" s="227"/>
      <c r="J37" s="212"/>
    </row>
    <row r="38" spans="1:15" x14ac:dyDescent="0.25">
      <c r="A38" s="230" t="s">
        <v>110</v>
      </c>
      <c r="B38" s="231" t="s">
        <v>242</v>
      </c>
      <c r="C38" s="212"/>
      <c r="D38" s="212"/>
      <c r="E38" s="212"/>
      <c r="F38" s="212"/>
      <c r="G38" s="212"/>
      <c r="H38" s="212"/>
      <c r="I38" s="212"/>
    </row>
    <row r="39" spans="1:15" x14ac:dyDescent="0.25">
      <c r="A39" s="211"/>
      <c r="B39" s="212" t="s">
        <v>243</v>
      </c>
      <c r="C39" s="212"/>
      <c r="D39" s="212"/>
      <c r="E39" s="212"/>
      <c r="F39" s="212"/>
      <c r="G39" s="212"/>
      <c r="H39" s="212"/>
      <c r="I39" s="212"/>
    </row>
    <row r="40" spans="1:15" x14ac:dyDescent="0.25">
      <c r="A40" s="211"/>
      <c r="B40" s="212" t="s">
        <v>244</v>
      </c>
      <c r="C40" s="212"/>
      <c r="D40" s="212"/>
      <c r="E40" s="212"/>
      <c r="F40" s="212"/>
      <c r="G40" s="212"/>
      <c r="H40" s="212"/>
      <c r="I40" s="212"/>
    </row>
    <row r="41" spans="1:15" ht="13.5" x14ac:dyDescent="0.25">
      <c r="A41" s="232" t="s">
        <v>245</v>
      </c>
      <c r="B41" s="233" t="s">
        <v>246</v>
      </c>
      <c r="C41" s="212"/>
      <c r="D41" s="212"/>
      <c r="E41" s="212"/>
      <c r="F41" s="212"/>
      <c r="G41" s="212"/>
      <c r="H41" s="212"/>
      <c r="I41" s="212"/>
    </row>
    <row r="42" spans="1:15" x14ac:dyDescent="0.25">
      <c r="A42" s="212"/>
      <c r="B42" s="212"/>
      <c r="C42" s="212"/>
      <c r="D42" s="212"/>
      <c r="E42" s="212"/>
      <c r="F42" s="212"/>
      <c r="G42" s="212"/>
      <c r="H42" s="212"/>
      <c r="I42" s="212"/>
    </row>
    <row r="43" spans="1:15" x14ac:dyDescent="0.25">
      <c r="A43" s="212"/>
      <c r="B43" s="212"/>
      <c r="C43" s="212"/>
      <c r="D43" s="212"/>
      <c r="E43" s="212"/>
      <c r="F43" s="212"/>
      <c r="G43" s="212"/>
      <c r="H43" s="212"/>
      <c r="I43" s="212"/>
    </row>
    <row r="44" spans="1:15" x14ac:dyDescent="0.25">
      <c r="A44" s="212"/>
      <c r="B44" s="212"/>
      <c r="C44" s="212"/>
      <c r="D44" s="212"/>
      <c r="E44" s="212"/>
      <c r="F44" s="212"/>
      <c r="G44" s="212"/>
      <c r="H44" s="212"/>
      <c r="I44" s="212"/>
    </row>
    <row r="45" spans="1:15" x14ac:dyDescent="0.25">
      <c r="A45" s="212"/>
      <c r="B45" s="212"/>
      <c r="C45" s="212"/>
      <c r="D45" s="212"/>
      <c r="E45" s="212"/>
      <c r="F45" s="212"/>
      <c r="G45" s="212"/>
      <c r="H45" s="212"/>
      <c r="I45" s="212"/>
    </row>
    <row r="46" spans="1:15" x14ac:dyDescent="0.25">
      <c r="A46" s="212"/>
      <c r="B46" s="212"/>
      <c r="C46" s="212"/>
      <c r="D46" s="212"/>
      <c r="E46" s="212"/>
      <c r="F46" s="212"/>
      <c r="G46" s="212"/>
      <c r="H46" s="212"/>
      <c r="I46" s="212"/>
    </row>
    <row r="47" spans="1:15" x14ac:dyDescent="0.25">
      <c r="A47" s="212"/>
      <c r="B47" s="212"/>
      <c r="C47" s="212"/>
      <c r="D47" s="212"/>
      <c r="E47" s="212"/>
      <c r="F47" s="212"/>
      <c r="G47" s="212"/>
      <c r="H47" s="212"/>
      <c r="I47" s="212"/>
    </row>
    <row r="48" spans="1:15" x14ac:dyDescent="0.25">
      <c r="A48" s="212"/>
      <c r="B48" s="212"/>
      <c r="C48" s="212"/>
      <c r="D48" s="212"/>
      <c r="E48" s="212"/>
      <c r="F48" s="212"/>
      <c r="G48" s="212"/>
      <c r="H48" s="212"/>
      <c r="I48" s="212"/>
    </row>
    <row r="49" spans="1:9" x14ac:dyDescent="0.25">
      <c r="A49" s="212"/>
      <c r="B49" s="212"/>
      <c r="C49" s="212"/>
      <c r="D49" s="212"/>
      <c r="E49" s="212"/>
      <c r="F49" s="212"/>
      <c r="G49" s="212"/>
      <c r="H49" s="212"/>
      <c r="I49" s="212"/>
    </row>
    <row r="50" spans="1:9" x14ac:dyDescent="0.25">
      <c r="A50" s="212"/>
      <c r="B50" s="212"/>
      <c r="C50" s="212"/>
      <c r="D50" s="212"/>
      <c r="E50" s="212"/>
      <c r="F50" s="212"/>
      <c r="G50" s="212"/>
      <c r="H50" s="212"/>
      <c r="I50" s="212"/>
    </row>
    <row r="51" spans="1:9" x14ac:dyDescent="0.25">
      <c r="A51" s="212"/>
      <c r="B51" s="212"/>
      <c r="C51" s="212"/>
      <c r="D51" s="212"/>
      <c r="E51" s="212"/>
      <c r="F51" s="212"/>
      <c r="G51" s="212"/>
      <c r="H51" s="212"/>
      <c r="I51" s="212"/>
    </row>
    <row r="52" spans="1:9" x14ac:dyDescent="0.25">
      <c r="A52" s="212"/>
      <c r="B52" s="212"/>
      <c r="C52" s="212"/>
      <c r="D52" s="212"/>
      <c r="E52" s="212"/>
      <c r="F52" s="212"/>
      <c r="G52" s="212"/>
      <c r="H52" s="212"/>
      <c r="I52" s="212"/>
    </row>
    <row r="53" spans="1:9" x14ac:dyDescent="0.25">
      <c r="A53" s="212"/>
      <c r="B53" s="212"/>
      <c r="C53" s="212"/>
      <c r="D53" s="212"/>
      <c r="E53" s="212"/>
      <c r="F53" s="212"/>
      <c r="G53" s="212"/>
      <c r="H53" s="212"/>
      <c r="I53" s="212"/>
    </row>
    <row r="54" spans="1:9" x14ac:dyDescent="0.25">
      <c r="A54" s="212"/>
      <c r="B54" s="212"/>
      <c r="C54" s="212"/>
      <c r="D54" s="212"/>
      <c r="E54" s="212"/>
      <c r="F54" s="212"/>
      <c r="G54" s="212"/>
      <c r="H54" s="212"/>
      <c r="I54" s="212"/>
    </row>
    <row r="55" spans="1:9" x14ac:dyDescent="0.25">
      <c r="A55" s="212"/>
      <c r="B55" s="212"/>
      <c r="C55" s="212"/>
      <c r="D55" s="212"/>
      <c r="E55" s="212"/>
      <c r="F55" s="212"/>
      <c r="G55" s="212"/>
      <c r="H55" s="212"/>
      <c r="I55" s="212"/>
    </row>
    <row r="56" spans="1:9" x14ac:dyDescent="0.25">
      <c r="A56" s="212"/>
      <c r="B56" s="212"/>
      <c r="C56" s="212"/>
      <c r="D56" s="212"/>
      <c r="E56" s="212"/>
      <c r="F56" s="212"/>
      <c r="G56" s="212"/>
      <c r="H56" s="212"/>
      <c r="I56" s="212"/>
    </row>
  </sheetData>
  <mergeCells count="3">
    <mergeCell ref="A2:O2"/>
    <mergeCell ref="A1:O1"/>
    <mergeCell ref="A3:O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pane ySplit="4" topLeftCell="A5" activePane="bottomLeft" state="frozen"/>
      <selection activeCell="B3" sqref="B3"/>
      <selection pane="bottomLeft" activeCell="C28" sqref="C28"/>
    </sheetView>
  </sheetViews>
  <sheetFormatPr defaultColWidth="16.28515625" defaultRowHeight="15.75" customHeight="1" x14ac:dyDescent="0.2"/>
  <cols>
    <col min="1" max="1" width="4.140625" style="181" customWidth="1"/>
    <col min="2" max="2" width="15" style="199" customWidth="1"/>
    <col min="3" max="16384" width="16.28515625" style="181"/>
  </cols>
  <sheetData>
    <row r="1" spans="1:12" ht="15.75" customHeight="1" x14ac:dyDescent="0.2">
      <c r="A1" s="557" t="s">
        <v>247</v>
      </c>
      <c r="B1" s="557"/>
      <c r="C1" s="557"/>
      <c r="D1" s="557"/>
      <c r="E1" s="557"/>
      <c r="F1" s="557"/>
      <c r="G1" s="557"/>
      <c r="H1" s="557"/>
      <c r="I1" s="557"/>
      <c r="J1" s="557"/>
      <c r="K1" s="557"/>
      <c r="L1" s="557"/>
    </row>
    <row r="2" spans="1:12" ht="15.75" customHeight="1" x14ac:dyDescent="0.2">
      <c r="A2" s="556" t="s">
        <v>248</v>
      </c>
      <c r="B2" s="556"/>
      <c r="C2" s="556"/>
      <c r="D2" s="556"/>
      <c r="E2" s="556"/>
      <c r="F2" s="556"/>
      <c r="G2" s="556"/>
      <c r="H2" s="556"/>
      <c r="I2" s="556"/>
      <c r="J2" s="556"/>
      <c r="K2" s="556"/>
      <c r="L2" s="556"/>
    </row>
    <row r="3" spans="1:12" s="183" customFormat="1" ht="69.75" customHeight="1" x14ac:dyDescent="0.2">
      <c r="A3" s="182" t="s">
        <v>114</v>
      </c>
      <c r="B3" s="182" t="s">
        <v>249</v>
      </c>
      <c r="C3" s="182" t="s">
        <v>250</v>
      </c>
      <c r="D3" s="182" t="s">
        <v>251</v>
      </c>
      <c r="E3" s="182" t="s">
        <v>252</v>
      </c>
      <c r="F3" s="182" t="s">
        <v>253</v>
      </c>
      <c r="G3" s="182" t="s">
        <v>254</v>
      </c>
      <c r="H3" s="182" t="s">
        <v>255</v>
      </c>
      <c r="I3" s="182" t="s">
        <v>256</v>
      </c>
      <c r="J3" s="182" t="s">
        <v>257</v>
      </c>
      <c r="K3" s="182" t="s">
        <v>258</v>
      </c>
      <c r="L3" s="182" t="s">
        <v>259</v>
      </c>
    </row>
    <row r="4" spans="1:12" s="183" customFormat="1" ht="15.75" customHeight="1" x14ac:dyDescent="0.2">
      <c r="A4" s="184">
        <v>1</v>
      </c>
      <c r="B4" s="185">
        <v>2</v>
      </c>
      <c r="C4" s="184">
        <v>3</v>
      </c>
      <c r="D4" s="184">
        <v>4</v>
      </c>
      <c r="E4" s="184">
        <v>5</v>
      </c>
      <c r="F4" s="184">
        <v>6</v>
      </c>
      <c r="G4" s="184">
        <v>7</v>
      </c>
      <c r="H4" s="184">
        <v>8</v>
      </c>
      <c r="I4" s="184">
        <v>9</v>
      </c>
      <c r="J4" s="184">
        <v>10</v>
      </c>
      <c r="K4" s="184">
        <v>11</v>
      </c>
      <c r="L4" s="184">
        <v>12</v>
      </c>
    </row>
    <row r="5" spans="1:12" ht="15.75" customHeight="1" x14ac:dyDescent="0.2">
      <c r="A5" s="186">
        <v>1</v>
      </c>
      <c r="B5" s="187" t="s">
        <v>260</v>
      </c>
      <c r="C5" s="188">
        <v>1710235</v>
      </c>
      <c r="D5" s="188">
        <v>138228</v>
      </c>
      <c r="E5" s="189">
        <v>63.8</v>
      </c>
      <c r="F5" s="189">
        <v>5.2</v>
      </c>
      <c r="G5" s="190">
        <v>14</v>
      </c>
      <c r="H5" s="189">
        <v>1.1000000000000001</v>
      </c>
      <c r="I5" s="188">
        <v>1030633</v>
      </c>
      <c r="J5" s="190">
        <v>184.7</v>
      </c>
      <c r="K5" s="191">
        <v>60.262653962759508</v>
      </c>
      <c r="L5" s="191">
        <v>32.6</v>
      </c>
    </row>
    <row r="6" spans="1:12" ht="15.75" customHeight="1" x14ac:dyDescent="0.2">
      <c r="A6" s="192">
        <v>2</v>
      </c>
      <c r="B6" s="193" t="s">
        <v>261</v>
      </c>
      <c r="C6" s="194">
        <v>542980</v>
      </c>
      <c r="D6" s="194">
        <v>188903</v>
      </c>
      <c r="E6" s="195">
        <v>205.9</v>
      </c>
      <c r="F6" s="195">
        <v>71.599999999999994</v>
      </c>
      <c r="G6" s="196">
        <v>27</v>
      </c>
      <c r="H6" s="195">
        <v>9.4</v>
      </c>
      <c r="I6" s="194">
        <v>52408</v>
      </c>
      <c r="J6" s="196">
        <v>68.400000000000006</v>
      </c>
      <c r="K6" s="197">
        <v>9.6519208810637593</v>
      </c>
      <c r="L6" s="197">
        <v>14.1</v>
      </c>
    </row>
    <row r="7" spans="1:12" ht="15.75" customHeight="1" x14ac:dyDescent="0.2">
      <c r="A7" s="192">
        <v>3</v>
      </c>
      <c r="B7" s="193" t="s">
        <v>262</v>
      </c>
      <c r="C7" s="194">
        <v>513209</v>
      </c>
      <c r="D7" s="194">
        <v>155987</v>
      </c>
      <c r="E7" s="195">
        <v>101</v>
      </c>
      <c r="F7" s="195">
        <v>30.7</v>
      </c>
      <c r="G7" s="196">
        <v>19.8</v>
      </c>
      <c r="H7" s="195">
        <v>6</v>
      </c>
      <c r="I7" s="194">
        <v>97609</v>
      </c>
      <c r="J7" s="196">
        <v>75.900000000000006</v>
      </c>
      <c r="K7" s="197">
        <v>19.01934689376063</v>
      </c>
      <c r="L7" s="197">
        <v>25.1</v>
      </c>
    </row>
    <row r="8" spans="1:12" ht="15.75" customHeight="1" x14ac:dyDescent="0.2">
      <c r="A8" s="192">
        <v>5</v>
      </c>
      <c r="B8" s="193" t="s">
        <v>264</v>
      </c>
      <c r="C8" s="194">
        <v>455058</v>
      </c>
      <c r="D8" s="194">
        <v>359856</v>
      </c>
      <c r="E8" s="195">
        <v>101.6</v>
      </c>
      <c r="F8" s="195">
        <v>80.400000000000006</v>
      </c>
      <c r="G8" s="196">
        <v>40.5</v>
      </c>
      <c r="H8" s="195">
        <v>32</v>
      </c>
      <c r="I8" s="194">
        <v>53234</v>
      </c>
      <c r="J8" s="196">
        <v>37.5</v>
      </c>
      <c r="K8" s="197">
        <v>11.698289009313099</v>
      </c>
      <c r="L8" s="197">
        <v>31.2</v>
      </c>
    </row>
    <row r="9" spans="1:12" ht="15.75" customHeight="1" x14ac:dyDescent="0.2">
      <c r="A9" s="192">
        <v>6</v>
      </c>
      <c r="B9" s="193" t="s">
        <v>265</v>
      </c>
      <c r="C9" s="194">
        <v>454725</v>
      </c>
      <c r="D9" s="194">
        <v>123097</v>
      </c>
      <c r="E9" s="195">
        <v>211.4</v>
      </c>
      <c r="F9" s="195">
        <v>57.2</v>
      </c>
      <c r="G9" s="196">
        <v>54.1</v>
      </c>
      <c r="H9" s="195">
        <v>14.7</v>
      </c>
      <c r="I9" s="194">
        <v>117726</v>
      </c>
      <c r="J9" s="196">
        <v>18.5</v>
      </c>
      <c r="K9" s="197">
        <v>25.889493650008244</v>
      </c>
      <c r="L9" s="197">
        <v>140</v>
      </c>
    </row>
    <row r="10" spans="1:12" ht="15.75" customHeight="1" x14ac:dyDescent="0.2">
      <c r="A10" s="192">
        <v>7</v>
      </c>
      <c r="B10" s="193" t="s">
        <v>266</v>
      </c>
      <c r="C10" s="194">
        <v>354352</v>
      </c>
      <c r="D10" s="194">
        <v>192685</v>
      </c>
      <c r="E10" s="195">
        <v>177</v>
      </c>
      <c r="F10" s="195">
        <v>96.3</v>
      </c>
      <c r="G10" s="196">
        <v>36</v>
      </c>
      <c r="H10" s="195">
        <v>19.600000000000001</v>
      </c>
      <c r="I10" s="194">
        <v>48988</v>
      </c>
      <c r="J10" s="196">
        <v>35.799999999999997</v>
      </c>
      <c r="K10" s="197">
        <v>13.824671513071749</v>
      </c>
      <c r="L10" s="197">
        <v>38.6</v>
      </c>
    </row>
    <row r="11" spans="1:12" ht="15.75" customHeight="1" x14ac:dyDescent="0.2">
      <c r="A11" s="192">
        <v>8</v>
      </c>
      <c r="B11" s="193" t="s">
        <v>267</v>
      </c>
      <c r="C11" s="194">
        <v>176335</v>
      </c>
      <c r="D11" s="194">
        <v>65577</v>
      </c>
      <c r="E11" s="195">
        <v>160.4</v>
      </c>
      <c r="F11" s="195">
        <v>59.6</v>
      </c>
      <c r="G11" s="196">
        <v>52</v>
      </c>
      <c r="H11" s="195">
        <v>19.3</v>
      </c>
      <c r="I11" s="194">
        <v>32898</v>
      </c>
      <c r="J11" s="196">
        <v>25.8</v>
      </c>
      <c r="K11" s="197">
        <v>18.656534437292656</v>
      </c>
      <c r="L11" s="197">
        <v>72.3</v>
      </c>
    </row>
    <row r="12" spans="1:12" ht="15.75" customHeight="1" x14ac:dyDescent="0.2">
      <c r="A12" s="192">
        <v>9</v>
      </c>
      <c r="B12" s="193" t="s">
        <v>268</v>
      </c>
      <c r="C12" s="194">
        <v>167485</v>
      </c>
      <c r="D12" s="194">
        <v>24599</v>
      </c>
      <c r="E12" s="195">
        <v>287.10000000000002</v>
      </c>
      <c r="F12" s="195">
        <v>42.2</v>
      </c>
      <c r="G12" s="196">
        <v>118.4</v>
      </c>
      <c r="H12" s="195">
        <v>17.399999999999999</v>
      </c>
      <c r="I12" s="194">
        <v>7647</v>
      </c>
      <c r="J12" s="196">
        <v>10.9</v>
      </c>
      <c r="K12" s="197">
        <v>4.5657820103292837</v>
      </c>
      <c r="L12" s="197">
        <v>41.9</v>
      </c>
    </row>
    <row r="13" spans="1:12" ht="15.75" customHeight="1" x14ac:dyDescent="0.2">
      <c r="A13" s="192">
        <v>10</v>
      </c>
      <c r="B13" s="193" t="s">
        <v>269</v>
      </c>
      <c r="C13" s="194">
        <v>129765</v>
      </c>
      <c r="D13" s="194">
        <v>19172</v>
      </c>
      <c r="E13" s="195">
        <v>40.6</v>
      </c>
      <c r="F13" s="195">
        <v>6</v>
      </c>
      <c r="G13" s="196">
        <v>29.8</v>
      </c>
      <c r="H13" s="195">
        <v>4.4000000000000004</v>
      </c>
      <c r="I13" s="194">
        <v>58397</v>
      </c>
      <c r="J13" s="196">
        <v>151.1</v>
      </c>
      <c r="K13" s="197">
        <v>45.002119215504948</v>
      </c>
      <c r="L13" s="197">
        <v>29.8</v>
      </c>
    </row>
    <row r="14" spans="1:12" ht="15.75" customHeight="1" x14ac:dyDescent="0.2">
      <c r="A14" s="192">
        <v>11</v>
      </c>
      <c r="B14" s="193" t="s">
        <v>270</v>
      </c>
      <c r="C14" s="194">
        <v>124364</v>
      </c>
      <c r="D14" s="194">
        <v>83298</v>
      </c>
      <c r="E14" s="195">
        <v>232.7</v>
      </c>
      <c r="F14" s="195">
        <v>155.9</v>
      </c>
      <c r="G14" s="196">
        <v>41.3</v>
      </c>
      <c r="H14" s="195">
        <v>27.7</v>
      </c>
      <c r="I14" s="194">
        <v>13101</v>
      </c>
      <c r="J14" s="196">
        <v>37.6</v>
      </c>
      <c r="K14" s="197">
        <v>10.534399022225081</v>
      </c>
      <c r="L14" s="197">
        <v>28.1</v>
      </c>
    </row>
    <row r="15" spans="1:12" ht="15.75" customHeight="1" x14ac:dyDescent="0.2">
      <c r="A15" s="192">
        <v>12</v>
      </c>
      <c r="B15" s="193" t="s">
        <v>271</v>
      </c>
      <c r="C15" s="194">
        <v>113281</v>
      </c>
      <c r="D15" s="194">
        <v>48111</v>
      </c>
      <c r="E15" s="195">
        <v>179.3</v>
      </c>
      <c r="F15" s="195">
        <v>76.099999999999994</v>
      </c>
      <c r="G15" s="196">
        <v>98.4</v>
      </c>
      <c r="H15" s="195">
        <v>41.8</v>
      </c>
      <c r="I15" s="194">
        <v>22259</v>
      </c>
      <c r="J15" s="196">
        <v>15.7</v>
      </c>
      <c r="K15" s="197">
        <v>19.649367502052417</v>
      </c>
      <c r="L15" s="197">
        <v>125.4</v>
      </c>
    </row>
    <row r="16" spans="1:12" ht="15.75" customHeight="1" x14ac:dyDescent="0.2">
      <c r="A16" s="192">
        <v>13</v>
      </c>
      <c r="B16" s="193" t="s">
        <v>272</v>
      </c>
      <c r="C16" s="194">
        <v>109354</v>
      </c>
      <c r="D16" s="194">
        <v>36951</v>
      </c>
      <c r="E16" s="195">
        <v>119.4</v>
      </c>
      <c r="F16" s="195">
        <v>40.299999999999997</v>
      </c>
      <c r="G16" s="196">
        <v>53.1</v>
      </c>
      <c r="H16" s="195">
        <v>17.899999999999999</v>
      </c>
      <c r="I16" s="194">
        <v>14744</v>
      </c>
      <c r="J16" s="196">
        <v>36.700000000000003</v>
      </c>
      <c r="K16" s="197">
        <v>13.48281727234486</v>
      </c>
      <c r="L16" s="197">
        <v>36.799999999999997</v>
      </c>
    </row>
    <row r="17" spans="1:12" ht="15.75" customHeight="1" x14ac:dyDescent="0.2">
      <c r="A17" s="192">
        <v>14</v>
      </c>
      <c r="B17" s="193" t="s">
        <v>512</v>
      </c>
      <c r="C17" s="194">
        <v>105598</v>
      </c>
      <c r="D17" s="194">
        <v>56450</v>
      </c>
      <c r="E17" s="195"/>
      <c r="F17" s="195"/>
      <c r="G17" s="196"/>
      <c r="H17" s="195"/>
      <c r="I17" s="194">
        <v>27410.5</v>
      </c>
      <c r="J17" s="196"/>
      <c r="K17" s="197">
        <f>I17/C17*100</f>
        <v>25.957404496297276</v>
      </c>
      <c r="L17" s="197"/>
    </row>
    <row r="18" spans="1:12" ht="15.75" customHeight="1" x14ac:dyDescent="0.2">
      <c r="A18" s="192">
        <v>15</v>
      </c>
      <c r="B18" s="193" t="s">
        <v>273</v>
      </c>
      <c r="C18" s="194">
        <v>104079</v>
      </c>
      <c r="D18" s="194">
        <v>44548</v>
      </c>
      <c r="E18" s="195">
        <v>45.7</v>
      </c>
      <c r="F18" s="195">
        <v>19.5</v>
      </c>
      <c r="G18" s="196">
        <v>48.8</v>
      </c>
      <c r="H18" s="195">
        <v>20.9</v>
      </c>
      <c r="I18" s="194">
        <v>21895</v>
      </c>
      <c r="J18" s="196">
        <v>47.2</v>
      </c>
      <c r="K18" s="197">
        <v>21.036904658960982</v>
      </c>
      <c r="L18" s="197">
        <v>44.6</v>
      </c>
    </row>
    <row r="19" spans="1:12" ht="15.75" customHeight="1" x14ac:dyDescent="0.2">
      <c r="A19" s="192">
        <v>16</v>
      </c>
      <c r="B19" s="193" t="s">
        <v>274</v>
      </c>
      <c r="C19" s="194">
        <v>84523</v>
      </c>
      <c r="D19" s="194">
        <v>53235</v>
      </c>
      <c r="E19" s="195">
        <v>286</v>
      </c>
      <c r="F19" s="195">
        <v>180.1</v>
      </c>
      <c r="G19" s="196">
        <v>26.3</v>
      </c>
      <c r="H19" s="195">
        <v>16.600000000000001</v>
      </c>
      <c r="I19" s="194">
        <v>8586</v>
      </c>
      <c r="J19" s="196">
        <v>18.7</v>
      </c>
      <c r="K19" s="197">
        <v>10.158181796670728</v>
      </c>
      <c r="L19" s="197">
        <v>54.5</v>
      </c>
    </row>
    <row r="20" spans="1:12" ht="15.75" customHeight="1" x14ac:dyDescent="0.2">
      <c r="A20" s="192">
        <v>17</v>
      </c>
      <c r="B20" s="193" t="s">
        <v>275</v>
      </c>
      <c r="C20" s="194">
        <v>82886</v>
      </c>
      <c r="D20" s="194">
        <v>51752.7211336494</v>
      </c>
      <c r="E20" s="195">
        <v>190.3</v>
      </c>
      <c r="F20" s="195">
        <v>118.79290065223491</v>
      </c>
      <c r="G20" s="196">
        <v>35.88970055878125</v>
      </c>
      <c r="H20" s="195">
        <v>22.409001303490925</v>
      </c>
      <c r="I20" s="194">
        <v>11128</v>
      </c>
      <c r="J20" s="196">
        <v>40.1</v>
      </c>
      <c r="K20" s="197">
        <v>13.425668991144462</v>
      </c>
      <c r="L20" s="197">
        <v>33.5</v>
      </c>
    </row>
    <row r="21" spans="1:12" ht="15.75" customHeight="1" x14ac:dyDescent="0.2">
      <c r="A21" s="192">
        <v>18</v>
      </c>
      <c r="B21" s="198" t="s">
        <v>513</v>
      </c>
      <c r="C21" s="194">
        <v>73526</v>
      </c>
      <c r="D21" s="194">
        <v>32447</v>
      </c>
      <c r="E21" s="194">
        <v>341.3</v>
      </c>
      <c r="F21" s="194">
        <v>150.6</v>
      </c>
      <c r="G21" s="194">
        <v>141.69999999999999</v>
      </c>
      <c r="H21" s="194">
        <v>62.5</v>
      </c>
      <c r="I21" s="194">
        <v>8763.6</v>
      </c>
      <c r="J21" s="196"/>
      <c r="K21" s="197"/>
      <c r="L21" s="197"/>
    </row>
    <row r="22" spans="1:12" ht="15.75" customHeight="1" x14ac:dyDescent="0.2">
      <c r="A22" s="192">
        <v>19</v>
      </c>
      <c r="B22" s="193" t="s">
        <v>276</v>
      </c>
      <c r="C22" s="194">
        <v>73080</v>
      </c>
      <c r="D22" s="194">
        <v>45069</v>
      </c>
      <c r="E22" s="195">
        <v>74.400000000000006</v>
      </c>
      <c r="F22" s="195">
        <v>45.9</v>
      </c>
      <c r="G22" s="196">
        <v>19.399999999999999</v>
      </c>
      <c r="H22" s="195">
        <v>12</v>
      </c>
      <c r="I22" s="194">
        <v>14275</v>
      </c>
      <c r="J22" s="196">
        <v>100.2</v>
      </c>
      <c r="K22" s="197">
        <v>19.533388067870828</v>
      </c>
      <c r="L22" s="197">
        <v>19.5</v>
      </c>
    </row>
    <row r="23" spans="1:12" ht="15.75" customHeight="1" x14ac:dyDescent="0.2">
      <c r="A23" s="192">
        <v>20</v>
      </c>
      <c r="B23" s="193" t="s">
        <v>277</v>
      </c>
      <c r="C23" s="194">
        <v>68083</v>
      </c>
      <c r="D23" s="194">
        <v>24618</v>
      </c>
      <c r="E23" s="195">
        <v>127.3</v>
      </c>
      <c r="F23" s="195">
        <v>46</v>
      </c>
      <c r="G23" s="196">
        <v>33.6</v>
      </c>
      <c r="H23" s="195">
        <v>12.1</v>
      </c>
      <c r="I23" s="194">
        <v>8695</v>
      </c>
      <c r="J23" s="196">
        <v>91.6</v>
      </c>
      <c r="K23" s="197">
        <v>12.771176358268585</v>
      </c>
      <c r="L23" s="197">
        <v>13.9</v>
      </c>
    </row>
    <row r="24" spans="1:12" ht="15.75" customHeight="1" x14ac:dyDescent="0.2">
      <c r="A24" s="552" t="s">
        <v>536</v>
      </c>
      <c r="B24" s="553"/>
      <c r="C24" s="553"/>
      <c r="D24" s="553"/>
      <c r="E24" s="553"/>
      <c r="F24" s="553"/>
      <c r="G24" s="553"/>
      <c r="H24" s="553"/>
      <c r="I24" s="553"/>
      <c r="J24" s="553"/>
      <c r="K24" s="553"/>
      <c r="L24" s="553"/>
    </row>
    <row r="25" spans="1:12" ht="15.75" customHeight="1" x14ac:dyDescent="0.2">
      <c r="A25" s="554" t="s">
        <v>278</v>
      </c>
      <c r="B25" s="555"/>
      <c r="C25" s="555"/>
      <c r="D25" s="555"/>
      <c r="E25" s="555"/>
      <c r="F25" s="555"/>
      <c r="G25" s="555"/>
      <c r="H25" s="555"/>
      <c r="I25" s="555"/>
      <c r="J25" s="555"/>
      <c r="K25" s="555"/>
      <c r="L25" s="555"/>
    </row>
  </sheetData>
  <mergeCells count="4">
    <mergeCell ref="A24:L24"/>
    <mergeCell ref="A25:L25"/>
    <mergeCell ref="A2:L2"/>
    <mergeCell ref="A1:L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showGridLines="0" workbookViewId="0">
      <selection activeCell="L13" sqref="L13"/>
    </sheetView>
  </sheetViews>
  <sheetFormatPr defaultColWidth="15" defaultRowHeight="12" x14ac:dyDescent="0.2"/>
  <cols>
    <col min="1" max="16384" width="15" style="38"/>
  </cols>
  <sheetData>
    <row r="1" spans="1:12" x14ac:dyDescent="0.2">
      <c r="A1" s="565" t="s">
        <v>279</v>
      </c>
      <c r="B1" s="565"/>
      <c r="C1" s="565"/>
      <c r="D1" s="565"/>
      <c r="E1" s="565"/>
      <c r="F1" s="565"/>
      <c r="G1" s="565"/>
      <c r="H1" s="565"/>
      <c r="I1" s="565"/>
      <c r="J1" s="565"/>
    </row>
    <row r="2" spans="1:12" x14ac:dyDescent="0.2">
      <c r="A2" s="566" t="s">
        <v>280</v>
      </c>
      <c r="B2" s="566"/>
      <c r="C2" s="566"/>
      <c r="D2" s="566"/>
      <c r="E2" s="566"/>
      <c r="F2" s="566"/>
      <c r="G2" s="566"/>
      <c r="H2" s="566"/>
      <c r="I2" s="566"/>
      <c r="J2" s="566"/>
    </row>
    <row r="3" spans="1:12" ht="20.25" customHeight="1" x14ac:dyDescent="0.2">
      <c r="A3" s="567" t="s">
        <v>113</v>
      </c>
      <c r="B3" s="567"/>
      <c r="C3" s="567"/>
      <c r="D3" s="567"/>
      <c r="E3" s="567"/>
      <c r="F3" s="567"/>
      <c r="G3" s="567"/>
      <c r="H3" s="567"/>
      <c r="I3" s="567"/>
      <c r="J3" s="567"/>
      <c r="K3" s="166"/>
      <c r="L3" s="166"/>
    </row>
    <row r="4" spans="1:12" x14ac:dyDescent="0.2">
      <c r="A4" s="167"/>
      <c r="B4" s="168" t="s">
        <v>281</v>
      </c>
      <c r="C4" s="560" t="s">
        <v>282</v>
      </c>
      <c r="D4" s="560"/>
      <c r="E4" s="560"/>
      <c r="F4" s="560" t="s">
        <v>283</v>
      </c>
      <c r="G4" s="561" t="s">
        <v>284</v>
      </c>
      <c r="H4" s="562"/>
      <c r="I4" s="563"/>
      <c r="J4" s="560" t="s">
        <v>285</v>
      </c>
    </row>
    <row r="5" spans="1:12" ht="39.75" customHeight="1" x14ac:dyDescent="0.2">
      <c r="A5" s="169" t="s">
        <v>286</v>
      </c>
      <c r="B5" s="169" t="s">
        <v>287</v>
      </c>
      <c r="C5" s="170" t="s">
        <v>288</v>
      </c>
      <c r="D5" s="170" t="s">
        <v>289</v>
      </c>
      <c r="E5" s="171" t="s">
        <v>290</v>
      </c>
      <c r="F5" s="560"/>
      <c r="G5" s="170" t="s">
        <v>288</v>
      </c>
      <c r="H5" s="170" t="s">
        <v>289</v>
      </c>
      <c r="I5" s="171" t="s">
        <v>290</v>
      </c>
      <c r="J5" s="560"/>
    </row>
    <row r="6" spans="1:12" x14ac:dyDescent="0.2">
      <c r="A6" s="158">
        <v>1</v>
      </c>
      <c r="B6" s="158">
        <v>2</v>
      </c>
      <c r="C6" s="158">
        <v>3</v>
      </c>
      <c r="D6" s="158">
        <v>4</v>
      </c>
      <c r="E6" s="158">
        <v>5</v>
      </c>
      <c r="F6" s="158">
        <v>6</v>
      </c>
      <c r="G6" s="158">
        <v>7</v>
      </c>
      <c r="H6" s="158">
        <v>8</v>
      </c>
      <c r="I6" s="158">
        <v>9</v>
      </c>
      <c r="J6" s="158">
        <v>10</v>
      </c>
    </row>
    <row r="7" spans="1:12" x14ac:dyDescent="0.2">
      <c r="A7" s="172">
        <v>1</v>
      </c>
      <c r="B7" s="173" t="s">
        <v>260</v>
      </c>
      <c r="C7" s="174">
        <v>498598</v>
      </c>
      <c r="D7" s="174">
        <v>1116707</v>
      </c>
      <c r="E7" s="174">
        <v>1615305</v>
      </c>
      <c r="F7" s="175">
        <v>69.132888216157312</v>
      </c>
      <c r="G7" s="174">
        <v>462516</v>
      </c>
      <c r="H7" s="174">
        <v>1030633</v>
      </c>
      <c r="I7" s="174">
        <v>1493149</v>
      </c>
      <c r="J7" s="175">
        <v>69.024122843734943</v>
      </c>
    </row>
    <row r="8" spans="1:12" x14ac:dyDescent="0.2">
      <c r="A8" s="176">
        <v>2</v>
      </c>
      <c r="B8" s="173" t="s">
        <v>262</v>
      </c>
      <c r="C8" s="174">
        <v>427500</v>
      </c>
      <c r="D8" s="174">
        <v>102173</v>
      </c>
      <c r="E8" s="174">
        <v>529673</v>
      </c>
      <c r="F8" s="175">
        <v>19.289825986976872</v>
      </c>
      <c r="G8" s="174">
        <v>415854</v>
      </c>
      <c r="H8" s="174">
        <v>97608</v>
      </c>
      <c r="I8" s="174">
        <v>513462</v>
      </c>
      <c r="J8" s="175">
        <v>19.009780665365696</v>
      </c>
    </row>
    <row r="9" spans="1:12" x14ac:dyDescent="0.2">
      <c r="A9" s="176">
        <v>3</v>
      </c>
      <c r="B9" s="173" t="s">
        <v>264</v>
      </c>
      <c r="C9" s="174">
        <v>403510</v>
      </c>
      <c r="D9" s="174">
        <v>49689</v>
      </c>
      <c r="E9" s="174">
        <v>453199</v>
      </c>
      <c r="F9" s="175">
        <v>10.964057731813178</v>
      </c>
      <c r="G9" s="174">
        <v>385712</v>
      </c>
      <c r="H9" s="174">
        <v>52431</v>
      </c>
      <c r="I9" s="174">
        <v>438143</v>
      </c>
      <c r="J9" s="175">
        <v>11.966641028157474</v>
      </c>
    </row>
    <row r="10" spans="1:12" x14ac:dyDescent="0.2">
      <c r="A10" s="172">
        <v>4</v>
      </c>
      <c r="B10" s="173" t="s">
        <v>265</v>
      </c>
      <c r="C10" s="174">
        <v>328771</v>
      </c>
      <c r="D10" s="174">
        <v>123141</v>
      </c>
      <c r="E10" s="174">
        <v>451912</v>
      </c>
      <c r="F10" s="175">
        <v>27.248889164262067</v>
      </c>
      <c r="G10" s="174">
        <v>321036</v>
      </c>
      <c r="H10" s="174">
        <v>119237</v>
      </c>
      <c r="I10" s="174">
        <v>440273</v>
      </c>
      <c r="J10" s="175">
        <v>27.082514712462498</v>
      </c>
    </row>
    <row r="11" spans="1:12" x14ac:dyDescent="0.2">
      <c r="A11" s="176">
        <v>5</v>
      </c>
      <c r="B11" s="173" t="s">
        <v>261</v>
      </c>
      <c r="C11" s="174">
        <v>374089</v>
      </c>
      <c r="D11" s="174">
        <v>68506</v>
      </c>
      <c r="E11" s="174">
        <v>442595</v>
      </c>
      <c r="F11" s="175">
        <v>15.47825890486788</v>
      </c>
      <c r="G11" s="174">
        <v>387973</v>
      </c>
      <c r="H11" s="174">
        <v>51287</v>
      </c>
      <c r="I11" s="174">
        <v>439260</v>
      </c>
      <c r="J11" s="175">
        <v>11.67577289077084</v>
      </c>
    </row>
    <row r="12" spans="1:12" x14ac:dyDescent="0.2">
      <c r="A12" s="176">
        <v>6</v>
      </c>
      <c r="B12" s="173" t="s">
        <v>266</v>
      </c>
      <c r="C12" s="174">
        <v>310753</v>
      </c>
      <c r="D12" s="174">
        <v>48043</v>
      </c>
      <c r="E12" s="174">
        <v>358796</v>
      </c>
      <c r="F12" s="175">
        <v>13.390060089856073</v>
      </c>
      <c r="G12" s="174">
        <v>306205</v>
      </c>
      <c r="H12" s="174">
        <v>46731</v>
      </c>
      <c r="I12" s="174">
        <v>352936</v>
      </c>
      <c r="J12" s="175">
        <v>13.240644196114875</v>
      </c>
    </row>
    <row r="13" spans="1:12" x14ac:dyDescent="0.2">
      <c r="A13" s="172">
        <v>7</v>
      </c>
      <c r="B13" s="173" t="s">
        <v>291</v>
      </c>
      <c r="C13" s="174">
        <v>168456</v>
      </c>
      <c r="D13" s="174">
        <v>60645</v>
      </c>
      <c r="E13" s="174">
        <v>229101</v>
      </c>
      <c r="F13" s="175">
        <v>26.470857831262194</v>
      </c>
      <c r="G13" s="174">
        <v>157075</v>
      </c>
      <c r="H13" s="174">
        <v>53681</v>
      </c>
      <c r="I13" s="174">
        <v>210756</v>
      </c>
      <c r="J13" s="175">
        <v>25.470686481049178</v>
      </c>
    </row>
    <row r="14" spans="1:12" x14ac:dyDescent="0.2">
      <c r="A14" s="176">
        <v>8</v>
      </c>
      <c r="B14" s="173" t="s">
        <v>292</v>
      </c>
      <c r="C14" s="174">
        <v>136310</v>
      </c>
      <c r="D14" s="174">
        <v>89705</v>
      </c>
      <c r="E14" s="174">
        <v>226015</v>
      </c>
      <c r="F14" s="175">
        <v>39.689843594451695</v>
      </c>
      <c r="G14" s="174">
        <v>121293</v>
      </c>
      <c r="H14" s="174">
        <v>92311</v>
      </c>
      <c r="I14" s="174">
        <v>213604</v>
      </c>
      <c r="J14" s="175">
        <v>43.215951012153333</v>
      </c>
    </row>
    <row r="15" spans="1:12" x14ac:dyDescent="0.2">
      <c r="A15" s="176">
        <v>9</v>
      </c>
      <c r="B15" s="173" t="s">
        <v>267</v>
      </c>
      <c r="C15" s="174">
        <v>121239</v>
      </c>
      <c r="D15" s="174">
        <v>33630</v>
      </c>
      <c r="E15" s="174">
        <v>154869</v>
      </c>
      <c r="F15" s="175">
        <v>21.715126978284875</v>
      </c>
      <c r="G15" s="174">
        <v>113381</v>
      </c>
      <c r="H15" s="174">
        <v>32898</v>
      </c>
      <c r="I15" s="174">
        <v>146279</v>
      </c>
      <c r="J15" s="175">
        <v>22.48989943874377</v>
      </c>
    </row>
    <row r="16" spans="1:12" x14ac:dyDescent="0.2">
      <c r="A16" s="172">
        <v>10</v>
      </c>
      <c r="B16" s="173" t="s">
        <v>269</v>
      </c>
      <c r="C16" s="174">
        <v>81977</v>
      </c>
      <c r="D16" s="174">
        <v>58154</v>
      </c>
      <c r="E16" s="174">
        <v>140131</v>
      </c>
      <c r="F16" s="175">
        <v>41.499739529440312</v>
      </c>
      <c r="G16" s="174">
        <v>79267</v>
      </c>
      <c r="H16" s="174">
        <v>59215</v>
      </c>
      <c r="I16" s="174">
        <v>138482</v>
      </c>
      <c r="J16" s="175">
        <v>42.760069900781325</v>
      </c>
    </row>
    <row r="17" spans="1:10" x14ac:dyDescent="0.2">
      <c r="A17" s="176">
        <v>11</v>
      </c>
      <c r="B17" s="173" t="s">
        <v>293</v>
      </c>
      <c r="C17" s="174">
        <v>16589</v>
      </c>
      <c r="D17" s="174">
        <v>107015</v>
      </c>
      <c r="E17" s="174">
        <v>123604</v>
      </c>
      <c r="F17" s="175">
        <v>86.578913303776574</v>
      </c>
      <c r="G17" s="174">
        <v>104295</v>
      </c>
      <c r="H17" s="174">
        <v>17649</v>
      </c>
      <c r="I17" s="174">
        <v>121944</v>
      </c>
      <c r="J17" s="175">
        <v>14.473036803778783</v>
      </c>
    </row>
    <row r="18" spans="1:10" x14ac:dyDescent="0.2">
      <c r="A18" s="176">
        <v>12</v>
      </c>
      <c r="B18" s="173" t="s">
        <v>270</v>
      </c>
      <c r="C18" s="174">
        <v>95594</v>
      </c>
      <c r="D18" s="174">
        <v>14157</v>
      </c>
      <c r="E18" s="174">
        <v>109751</v>
      </c>
      <c r="F18" s="175">
        <v>12.899199096135799</v>
      </c>
      <c r="G18" s="174">
        <v>94758</v>
      </c>
      <c r="H18" s="174">
        <v>13028</v>
      </c>
      <c r="I18" s="174">
        <v>107786</v>
      </c>
      <c r="J18" s="175">
        <v>12.086912957155846</v>
      </c>
    </row>
    <row r="19" spans="1:10" x14ac:dyDescent="0.2">
      <c r="A19" s="172">
        <v>13</v>
      </c>
      <c r="B19" s="173" t="s">
        <v>271</v>
      </c>
      <c r="C19" s="174">
        <v>88289</v>
      </c>
      <c r="D19" s="174">
        <v>17247</v>
      </c>
      <c r="E19" s="174">
        <v>105536</v>
      </c>
      <c r="F19" s="175">
        <v>16.342290782292299</v>
      </c>
      <c r="G19" s="174">
        <v>88766</v>
      </c>
      <c r="H19" s="174">
        <v>17133</v>
      </c>
      <c r="I19" s="174">
        <v>105899</v>
      </c>
      <c r="J19" s="175">
        <v>16.17862302760177</v>
      </c>
    </row>
    <row r="20" spans="1:10" x14ac:dyDescent="0.2">
      <c r="A20" s="176">
        <v>14</v>
      </c>
      <c r="B20" s="173" t="s">
        <v>294</v>
      </c>
      <c r="C20" s="174">
        <v>75676</v>
      </c>
      <c r="D20" s="174">
        <v>15676</v>
      </c>
      <c r="E20" s="174">
        <v>91352</v>
      </c>
      <c r="F20" s="175">
        <v>17.159996497066292</v>
      </c>
      <c r="G20" s="174">
        <v>75707</v>
      </c>
      <c r="H20" s="174">
        <v>14421</v>
      </c>
      <c r="I20" s="174">
        <v>90128</v>
      </c>
      <c r="J20" s="175">
        <v>16.000576957216403</v>
      </c>
    </row>
    <row r="21" spans="1:10" x14ac:dyDescent="0.2">
      <c r="A21" s="176">
        <v>15</v>
      </c>
      <c r="B21" s="173" t="s">
        <v>272</v>
      </c>
      <c r="C21" s="174">
        <v>67207</v>
      </c>
      <c r="D21" s="174">
        <v>16185</v>
      </c>
      <c r="E21" s="174">
        <v>83392</v>
      </c>
      <c r="F21" s="175">
        <v>19.408336531082117</v>
      </c>
      <c r="G21" s="174">
        <v>66798</v>
      </c>
      <c r="H21" s="174">
        <v>14947</v>
      </c>
      <c r="I21" s="174">
        <v>81745</v>
      </c>
      <c r="J21" s="175">
        <v>18.284910392072909</v>
      </c>
    </row>
    <row r="22" spans="1:10" x14ac:dyDescent="0.2">
      <c r="A22" s="172">
        <v>16</v>
      </c>
      <c r="B22" s="173" t="s">
        <v>276</v>
      </c>
      <c r="C22" s="174">
        <v>57006</v>
      </c>
      <c r="D22" s="174">
        <v>12848</v>
      </c>
      <c r="E22" s="174">
        <v>69854</v>
      </c>
      <c r="F22" s="175">
        <v>18.392647521974403</v>
      </c>
      <c r="G22" s="174">
        <v>55068</v>
      </c>
      <c r="H22" s="174">
        <v>14274</v>
      </c>
      <c r="I22" s="174">
        <v>69342</v>
      </c>
      <c r="J22" s="175">
        <v>20.584926884139481</v>
      </c>
    </row>
    <row r="23" spans="1:10" x14ac:dyDescent="0.2">
      <c r="A23" s="176">
        <v>17</v>
      </c>
      <c r="B23" s="173" t="s">
        <v>277</v>
      </c>
      <c r="C23" s="174">
        <v>57942</v>
      </c>
      <c r="D23" s="174">
        <v>10043</v>
      </c>
      <c r="E23" s="174">
        <v>67985</v>
      </c>
      <c r="F23" s="175">
        <v>14.772376259469</v>
      </c>
      <c r="G23" s="174">
        <v>58824</v>
      </c>
      <c r="H23" s="174">
        <v>8694</v>
      </c>
      <c r="I23" s="174">
        <v>67518</v>
      </c>
      <c r="J23" s="175">
        <v>12.876566249000266</v>
      </c>
    </row>
    <row r="24" spans="1:10" x14ac:dyDescent="0.2">
      <c r="A24" s="176">
        <v>18</v>
      </c>
      <c r="B24" s="173" t="s">
        <v>268</v>
      </c>
      <c r="C24" s="174">
        <v>53869</v>
      </c>
      <c r="D24" s="174">
        <v>8307</v>
      </c>
      <c r="E24" s="174">
        <v>62176</v>
      </c>
      <c r="F24" s="175">
        <v>13.360460627895007</v>
      </c>
      <c r="G24" s="174">
        <v>55621</v>
      </c>
      <c r="H24" s="174">
        <v>7490</v>
      </c>
      <c r="I24" s="174">
        <v>63111</v>
      </c>
      <c r="J24" s="175">
        <v>11.867978640807467</v>
      </c>
    </row>
    <row r="25" spans="1:10" x14ac:dyDescent="0.2">
      <c r="A25" s="172">
        <v>19</v>
      </c>
      <c r="B25" s="173" t="s">
        <v>295</v>
      </c>
      <c r="C25" s="174">
        <v>33931</v>
      </c>
      <c r="D25" s="174">
        <v>21202</v>
      </c>
      <c r="E25" s="174">
        <v>55133</v>
      </c>
      <c r="F25" s="175">
        <v>38.45609707434749</v>
      </c>
      <c r="G25" s="174">
        <v>21346</v>
      </c>
      <c r="H25" s="174">
        <v>34453</v>
      </c>
      <c r="I25" s="174">
        <v>55799</v>
      </c>
      <c r="J25" s="175">
        <v>61.744834136812486</v>
      </c>
    </row>
    <row r="26" spans="1:10" x14ac:dyDescent="0.2">
      <c r="A26" s="176">
        <v>20</v>
      </c>
      <c r="B26" s="173" t="s">
        <v>275</v>
      </c>
      <c r="C26" s="174">
        <v>11504</v>
      </c>
      <c r="D26" s="174">
        <v>11504</v>
      </c>
      <c r="E26" s="174">
        <v>23008</v>
      </c>
      <c r="F26" s="175">
        <v>50</v>
      </c>
      <c r="G26" s="174">
        <v>71756</v>
      </c>
      <c r="H26" s="174">
        <v>11128</v>
      </c>
      <c r="I26" s="174">
        <v>82884</v>
      </c>
      <c r="J26" s="175">
        <v>13.425992954008011</v>
      </c>
    </row>
    <row r="27" spans="1:10" x14ac:dyDescent="0.2">
      <c r="A27" s="177"/>
      <c r="B27" s="177"/>
      <c r="C27" s="177"/>
      <c r="D27" s="177"/>
      <c r="E27" s="177"/>
      <c r="F27" s="177"/>
    </row>
    <row r="28" spans="1:10" x14ac:dyDescent="0.2">
      <c r="A28" s="559" t="s">
        <v>296</v>
      </c>
      <c r="B28" s="559"/>
      <c r="C28" s="559"/>
      <c r="D28" s="559"/>
      <c r="E28" s="559"/>
      <c r="F28" s="559"/>
      <c r="G28" s="559"/>
      <c r="H28" s="559"/>
      <c r="I28" s="559"/>
      <c r="J28" s="559"/>
    </row>
    <row r="29" spans="1:10" x14ac:dyDescent="0.2">
      <c r="A29" s="167"/>
      <c r="B29" s="168" t="s">
        <v>281</v>
      </c>
      <c r="C29" s="560" t="s">
        <v>282</v>
      </c>
      <c r="D29" s="560"/>
      <c r="E29" s="560"/>
      <c r="F29" s="560" t="s">
        <v>283</v>
      </c>
      <c r="G29" s="561" t="s">
        <v>284</v>
      </c>
      <c r="H29" s="562"/>
      <c r="I29" s="563"/>
      <c r="J29" s="560" t="s">
        <v>285</v>
      </c>
    </row>
    <row r="30" spans="1:10" x14ac:dyDescent="0.2">
      <c r="A30" s="169" t="s">
        <v>286</v>
      </c>
      <c r="B30" s="169" t="s">
        <v>287</v>
      </c>
      <c r="C30" s="170" t="s">
        <v>288</v>
      </c>
      <c r="D30" s="170" t="s">
        <v>289</v>
      </c>
      <c r="E30" s="171" t="s">
        <v>290</v>
      </c>
      <c r="F30" s="560"/>
      <c r="G30" s="170" t="s">
        <v>288</v>
      </c>
      <c r="H30" s="170" t="s">
        <v>289</v>
      </c>
      <c r="I30" s="171" t="s">
        <v>290</v>
      </c>
      <c r="J30" s="560"/>
    </row>
    <row r="31" spans="1:10" x14ac:dyDescent="0.2">
      <c r="A31" s="158">
        <v>1</v>
      </c>
      <c r="B31" s="158">
        <v>2</v>
      </c>
      <c r="C31" s="158">
        <v>3</v>
      </c>
      <c r="D31" s="158">
        <v>4</v>
      </c>
      <c r="E31" s="158">
        <v>5</v>
      </c>
      <c r="F31" s="158">
        <v>6</v>
      </c>
      <c r="G31" s="170">
        <v>7</v>
      </c>
      <c r="H31" s="170">
        <v>8</v>
      </c>
      <c r="I31" s="170">
        <v>9</v>
      </c>
      <c r="J31" s="170">
        <v>10</v>
      </c>
    </row>
    <row r="32" spans="1:10" x14ac:dyDescent="0.2">
      <c r="A32" s="178">
        <v>1</v>
      </c>
      <c r="B32" s="173" t="s">
        <v>260</v>
      </c>
      <c r="C32" s="174">
        <v>498598</v>
      </c>
      <c r="D32" s="174">
        <v>1116707</v>
      </c>
      <c r="E32" s="174">
        <v>1615305</v>
      </c>
      <c r="F32" s="175">
        <v>69.132888216157312</v>
      </c>
      <c r="G32" s="174">
        <v>462516</v>
      </c>
      <c r="H32" s="174">
        <v>1030633</v>
      </c>
      <c r="I32" s="174">
        <v>1493149</v>
      </c>
      <c r="J32" s="175">
        <v>69.024122843734943</v>
      </c>
    </row>
    <row r="33" spans="1:10" x14ac:dyDescent="0.2">
      <c r="A33" s="179">
        <v>2</v>
      </c>
      <c r="B33" s="173" t="s">
        <v>262</v>
      </c>
      <c r="C33" s="174">
        <v>427500</v>
      </c>
      <c r="D33" s="174">
        <v>102173</v>
      </c>
      <c r="E33" s="174">
        <v>529673</v>
      </c>
      <c r="F33" s="175">
        <v>19.289825986976872</v>
      </c>
      <c r="G33" s="174">
        <v>415854</v>
      </c>
      <c r="H33" s="174">
        <v>97608</v>
      </c>
      <c r="I33" s="174">
        <v>513462</v>
      </c>
      <c r="J33" s="175">
        <v>19.009780665365696</v>
      </c>
    </row>
    <row r="34" spans="1:10" x14ac:dyDescent="0.2">
      <c r="A34" s="178">
        <v>3</v>
      </c>
      <c r="B34" s="173" t="s">
        <v>261</v>
      </c>
      <c r="C34" s="174">
        <v>374089</v>
      </c>
      <c r="D34" s="174">
        <v>68506</v>
      </c>
      <c r="E34" s="174">
        <v>442595</v>
      </c>
      <c r="F34" s="175">
        <v>15.47825890486788</v>
      </c>
      <c r="G34" s="174">
        <v>387973</v>
      </c>
      <c r="H34" s="174">
        <v>51287</v>
      </c>
      <c r="I34" s="174">
        <v>439260</v>
      </c>
      <c r="J34" s="175">
        <v>11.67577289077084</v>
      </c>
    </row>
    <row r="35" spans="1:10" x14ac:dyDescent="0.2">
      <c r="A35" s="178">
        <v>4</v>
      </c>
      <c r="B35" s="173" t="s">
        <v>263</v>
      </c>
      <c r="C35" s="174">
        <v>315706</v>
      </c>
      <c r="D35" s="174">
        <v>55332</v>
      </c>
      <c r="E35" s="174">
        <v>371038</v>
      </c>
      <c r="F35" s="175">
        <v>14.912758261956997</v>
      </c>
      <c r="G35" s="174">
        <v>318128</v>
      </c>
      <c r="H35" s="174">
        <v>51035</v>
      </c>
      <c r="I35" s="174">
        <v>369163</v>
      </c>
      <c r="J35" s="175">
        <v>13.82451654147355</v>
      </c>
    </row>
    <row r="36" spans="1:10" x14ac:dyDescent="0.2">
      <c r="A36" s="179">
        <v>5</v>
      </c>
      <c r="B36" s="173" t="s">
        <v>267</v>
      </c>
      <c r="C36" s="174">
        <v>121239</v>
      </c>
      <c r="D36" s="174">
        <v>33630</v>
      </c>
      <c r="E36" s="174">
        <v>154869</v>
      </c>
      <c r="F36" s="175">
        <v>21.715126978284875</v>
      </c>
      <c r="G36" s="174">
        <v>113381</v>
      </c>
      <c r="H36" s="174">
        <v>32898</v>
      </c>
      <c r="I36" s="174">
        <v>146279</v>
      </c>
      <c r="J36" s="175">
        <v>22.48989943874377</v>
      </c>
    </row>
    <row r="37" spans="1:10" x14ac:dyDescent="0.2">
      <c r="A37" s="564" t="s">
        <v>535</v>
      </c>
      <c r="B37" s="564"/>
      <c r="C37" s="564"/>
      <c r="D37" s="564"/>
      <c r="E37" s="564"/>
      <c r="F37" s="564"/>
      <c r="G37" s="564"/>
      <c r="H37" s="564"/>
      <c r="I37" s="564"/>
      <c r="J37" s="564"/>
    </row>
    <row r="38" spans="1:10" ht="18" customHeight="1" x14ac:dyDescent="0.2">
      <c r="A38" s="558" t="s">
        <v>297</v>
      </c>
      <c r="B38" s="558"/>
      <c r="C38" s="558"/>
      <c r="D38" s="558"/>
      <c r="E38" s="558"/>
      <c r="F38" s="558"/>
      <c r="G38" s="558"/>
      <c r="H38" s="558"/>
      <c r="I38" s="558"/>
      <c r="J38" s="558"/>
    </row>
    <row r="41" spans="1:10" x14ac:dyDescent="0.2">
      <c r="C41" s="180"/>
      <c r="D41" s="180"/>
    </row>
  </sheetData>
  <mergeCells count="14">
    <mergeCell ref="A1:J1"/>
    <mergeCell ref="A2:J2"/>
    <mergeCell ref="C4:E4"/>
    <mergeCell ref="F4:F5"/>
    <mergeCell ref="G4:I4"/>
    <mergeCell ref="J4:J5"/>
    <mergeCell ref="A3:J3"/>
    <mergeCell ref="A38:J38"/>
    <mergeCell ref="A28:J28"/>
    <mergeCell ref="C29:E29"/>
    <mergeCell ref="F29:F30"/>
    <mergeCell ref="G29:I29"/>
    <mergeCell ref="J29:J30"/>
    <mergeCell ref="A37:J3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election activeCell="I16" sqref="I16"/>
    </sheetView>
  </sheetViews>
  <sheetFormatPr defaultColWidth="17" defaultRowHeight="12" x14ac:dyDescent="0.2"/>
  <cols>
    <col min="1" max="1" width="6.5703125" style="9" customWidth="1"/>
    <col min="2" max="2" width="14" style="9" customWidth="1"/>
    <col min="3" max="16384" width="17" style="9"/>
  </cols>
  <sheetData>
    <row r="1" spans="1:9" x14ac:dyDescent="0.2">
      <c r="A1" s="529" t="s">
        <v>298</v>
      </c>
      <c r="B1" s="529"/>
      <c r="C1" s="529"/>
      <c r="D1" s="529"/>
      <c r="E1" s="529"/>
      <c r="F1" s="529"/>
      <c r="G1" s="529"/>
      <c r="H1" s="529"/>
    </row>
    <row r="2" spans="1:9" x14ac:dyDescent="0.2">
      <c r="A2" s="571" t="s">
        <v>299</v>
      </c>
      <c r="B2" s="571"/>
      <c r="C2" s="571"/>
      <c r="D2" s="571"/>
      <c r="E2" s="571"/>
      <c r="F2" s="571"/>
      <c r="G2" s="571"/>
      <c r="H2" s="571"/>
    </row>
    <row r="3" spans="1:9" x14ac:dyDescent="0.2">
      <c r="A3" s="568" t="s">
        <v>113</v>
      </c>
      <c r="B3" s="569"/>
      <c r="C3" s="569"/>
      <c r="D3" s="569"/>
      <c r="E3" s="569"/>
      <c r="F3" s="569"/>
      <c r="G3" s="569"/>
      <c r="H3" s="570"/>
    </row>
    <row r="4" spans="1:9" x14ac:dyDescent="0.2">
      <c r="A4" s="53"/>
      <c r="B4" s="53"/>
      <c r="C4" s="571" t="s">
        <v>300</v>
      </c>
      <c r="D4" s="571"/>
      <c r="E4" s="571"/>
      <c r="F4" s="571" t="s">
        <v>301</v>
      </c>
      <c r="G4" s="571"/>
      <c r="H4" s="571"/>
    </row>
    <row r="5" spans="1:9" s="157" customFormat="1" x14ac:dyDescent="0.25">
      <c r="A5" s="154" t="s">
        <v>302</v>
      </c>
      <c r="B5" s="155" t="s">
        <v>287</v>
      </c>
      <c r="C5" s="156" t="s">
        <v>303</v>
      </c>
      <c r="D5" s="156" t="s">
        <v>304</v>
      </c>
      <c r="E5" s="156" t="s">
        <v>290</v>
      </c>
      <c r="F5" s="156" t="s">
        <v>303</v>
      </c>
      <c r="G5" s="156" t="s">
        <v>304</v>
      </c>
      <c r="H5" s="156" t="s">
        <v>290</v>
      </c>
    </row>
    <row r="6" spans="1:9" x14ac:dyDescent="0.2">
      <c r="A6" s="158">
        <v>1</v>
      </c>
      <c r="B6" s="158">
        <v>2</v>
      </c>
      <c r="C6" s="158">
        <v>3</v>
      </c>
      <c r="D6" s="158">
        <v>4</v>
      </c>
      <c r="E6" s="158">
        <v>5</v>
      </c>
      <c r="F6" s="158">
        <v>6</v>
      </c>
      <c r="G6" s="158">
        <v>7</v>
      </c>
      <c r="H6" s="158">
        <v>8</v>
      </c>
      <c r="I6" s="159"/>
    </row>
    <row r="7" spans="1:9" x14ac:dyDescent="0.2">
      <c r="A7" s="104">
        <v>1</v>
      </c>
      <c r="B7" s="160" t="s">
        <v>305</v>
      </c>
      <c r="C7" s="161">
        <v>11806242</v>
      </c>
      <c r="D7" s="161">
        <v>5562146</v>
      </c>
      <c r="E7" s="161">
        <v>17368388</v>
      </c>
      <c r="F7" s="161">
        <v>11763746</v>
      </c>
      <c r="G7" s="161">
        <v>5464628</v>
      </c>
      <c r="H7" s="161">
        <v>17228374</v>
      </c>
    </row>
    <row r="8" spans="1:9" x14ac:dyDescent="0.2">
      <c r="A8" s="104">
        <v>2</v>
      </c>
      <c r="B8" s="160" t="s">
        <v>306</v>
      </c>
      <c r="C8" s="161">
        <v>2430178</v>
      </c>
      <c r="D8" s="161">
        <v>5826479</v>
      </c>
      <c r="E8" s="161">
        <v>8256657</v>
      </c>
      <c r="F8" s="161">
        <v>2310877</v>
      </c>
      <c r="G8" s="161">
        <v>5587699</v>
      </c>
      <c r="H8" s="161">
        <v>7898576</v>
      </c>
    </row>
    <row r="9" spans="1:9" x14ac:dyDescent="0.2">
      <c r="A9" s="104">
        <v>3</v>
      </c>
      <c r="B9" s="160" t="s">
        <v>307</v>
      </c>
      <c r="C9" s="161">
        <v>3101681</v>
      </c>
      <c r="D9" s="161">
        <v>2571220</v>
      </c>
      <c r="E9" s="161">
        <v>5672901</v>
      </c>
      <c r="F9" s="161">
        <v>2996565</v>
      </c>
      <c r="G9" s="161">
        <v>2318236</v>
      </c>
      <c r="H9" s="161">
        <v>5314801</v>
      </c>
    </row>
    <row r="10" spans="1:9" x14ac:dyDescent="0.2">
      <c r="A10" s="104">
        <v>4</v>
      </c>
      <c r="B10" s="160" t="s">
        <v>308</v>
      </c>
      <c r="C10" s="161">
        <v>2741287</v>
      </c>
      <c r="D10" s="161">
        <v>2200963</v>
      </c>
      <c r="E10" s="161">
        <v>4942250</v>
      </c>
      <c r="F10" s="161">
        <v>2674487</v>
      </c>
      <c r="G10" s="161">
        <v>2073873</v>
      </c>
      <c r="H10" s="161">
        <v>4748360</v>
      </c>
    </row>
    <row r="11" spans="1:9" x14ac:dyDescent="0.2">
      <c r="A11" s="104">
        <v>5</v>
      </c>
      <c r="B11" s="160" t="s">
        <v>309</v>
      </c>
      <c r="C11" s="161">
        <v>999448</v>
      </c>
      <c r="D11" s="161">
        <v>2846049</v>
      </c>
      <c r="E11" s="161">
        <v>3845497</v>
      </c>
      <c r="F11" s="161">
        <v>965503</v>
      </c>
      <c r="G11" s="161">
        <v>2584230</v>
      </c>
      <c r="H11" s="161">
        <v>3549733</v>
      </c>
    </row>
    <row r="12" spans="1:9" x14ac:dyDescent="0.2">
      <c r="A12" s="104">
        <v>6</v>
      </c>
      <c r="B12" s="160" t="s">
        <v>310</v>
      </c>
      <c r="C12" s="161">
        <v>2043851</v>
      </c>
      <c r="D12" s="161">
        <v>1148593</v>
      </c>
      <c r="E12" s="161">
        <v>3192444</v>
      </c>
      <c r="F12" s="161">
        <v>2015704</v>
      </c>
      <c r="G12" s="161">
        <v>1030624</v>
      </c>
      <c r="H12" s="161">
        <v>3046328</v>
      </c>
    </row>
    <row r="13" spans="1:9" x14ac:dyDescent="0.2">
      <c r="A13" s="104">
        <v>7</v>
      </c>
      <c r="B13" s="160" t="s">
        <v>311</v>
      </c>
      <c r="C13" s="161">
        <v>1673633</v>
      </c>
      <c r="D13" s="161">
        <v>905503</v>
      </c>
      <c r="E13" s="161">
        <v>2579136</v>
      </c>
      <c r="F13" s="161">
        <v>1617761</v>
      </c>
      <c r="G13" s="161">
        <v>855944</v>
      </c>
      <c r="H13" s="161">
        <v>2473705</v>
      </c>
    </row>
    <row r="14" spans="1:9" x14ac:dyDescent="0.2">
      <c r="A14" s="104">
        <v>8</v>
      </c>
      <c r="B14" s="160" t="s">
        <v>312</v>
      </c>
      <c r="C14" s="161">
        <v>1481813</v>
      </c>
      <c r="D14" s="161">
        <v>1000603</v>
      </c>
      <c r="E14" s="161">
        <v>2482416</v>
      </c>
      <c r="F14" s="161">
        <v>1402915</v>
      </c>
      <c r="G14" s="161">
        <v>959089</v>
      </c>
      <c r="H14" s="161">
        <v>2362004</v>
      </c>
    </row>
    <row r="15" spans="1:9" x14ac:dyDescent="0.2">
      <c r="A15" s="104">
        <v>9</v>
      </c>
      <c r="B15" s="160" t="s">
        <v>313</v>
      </c>
      <c r="C15" s="161">
        <v>1210324</v>
      </c>
      <c r="D15" s="161">
        <v>954073</v>
      </c>
      <c r="E15" s="161">
        <v>2164397</v>
      </c>
      <c r="F15" s="161">
        <v>1135934</v>
      </c>
      <c r="G15" s="161">
        <v>923915</v>
      </c>
      <c r="H15" s="161">
        <v>2059849</v>
      </c>
    </row>
    <row r="16" spans="1:9" x14ac:dyDescent="0.2">
      <c r="A16" s="104">
        <v>10</v>
      </c>
      <c r="B16" s="160" t="s">
        <v>314</v>
      </c>
      <c r="C16" s="161">
        <v>1359259</v>
      </c>
      <c r="D16" s="161">
        <v>550413</v>
      </c>
      <c r="E16" s="161">
        <v>1909672</v>
      </c>
      <c r="F16" s="161">
        <v>1184869</v>
      </c>
      <c r="G16" s="161">
        <v>512660</v>
      </c>
      <c r="H16" s="161">
        <v>1697529</v>
      </c>
    </row>
    <row r="17" spans="1:8" x14ac:dyDescent="0.2">
      <c r="A17" s="104">
        <v>11</v>
      </c>
      <c r="B17" s="160" t="s">
        <v>315</v>
      </c>
      <c r="C17" s="161">
        <v>1145115</v>
      </c>
      <c r="D17" s="161">
        <v>620935</v>
      </c>
      <c r="E17" s="161">
        <v>1766050</v>
      </c>
      <c r="F17" s="161">
        <v>1153346</v>
      </c>
      <c r="G17" s="161">
        <v>630105</v>
      </c>
      <c r="H17" s="161">
        <v>1783451</v>
      </c>
    </row>
    <row r="18" spans="1:8" x14ac:dyDescent="0.2">
      <c r="A18" s="104">
        <v>12</v>
      </c>
      <c r="B18" s="160" t="s">
        <v>260</v>
      </c>
      <c r="C18" s="161">
        <v>498598</v>
      </c>
      <c r="D18" s="161">
        <v>1116707</v>
      </c>
      <c r="E18" s="161">
        <v>1615305</v>
      </c>
      <c r="F18" s="161">
        <v>462516</v>
      </c>
      <c r="G18" s="161">
        <v>1030633</v>
      </c>
      <c r="H18" s="161">
        <v>1493149</v>
      </c>
    </row>
    <row r="19" spans="1:8" x14ac:dyDescent="0.2">
      <c r="A19" s="104">
        <v>13</v>
      </c>
      <c r="B19" s="160" t="s">
        <v>316</v>
      </c>
      <c r="C19" s="161">
        <v>310493</v>
      </c>
      <c r="D19" s="161">
        <v>1138184</v>
      </c>
      <c r="E19" s="161">
        <v>1448677</v>
      </c>
      <c r="F19" s="161">
        <v>301866</v>
      </c>
      <c r="G19" s="161">
        <v>1095851</v>
      </c>
      <c r="H19" s="161">
        <v>1397717</v>
      </c>
    </row>
    <row r="20" spans="1:8" x14ac:dyDescent="0.2">
      <c r="A20" s="104">
        <v>14</v>
      </c>
      <c r="B20" s="160" t="s">
        <v>317</v>
      </c>
      <c r="C20" s="162">
        <v>262327</v>
      </c>
      <c r="D20" s="162">
        <v>1092880</v>
      </c>
      <c r="E20" s="162">
        <v>1355207</v>
      </c>
      <c r="F20" s="162">
        <v>263643</v>
      </c>
      <c r="G20" s="162">
        <v>1052919</v>
      </c>
      <c r="H20" s="162">
        <v>1316562</v>
      </c>
    </row>
    <row r="21" spans="1:8" x14ac:dyDescent="0.2">
      <c r="A21" s="104">
        <v>15</v>
      </c>
      <c r="B21" s="160" t="s">
        <v>318</v>
      </c>
      <c r="C21" s="161">
        <v>968268</v>
      </c>
      <c r="D21" s="161">
        <v>366044</v>
      </c>
      <c r="E21" s="161">
        <v>1334312</v>
      </c>
      <c r="F21" s="161">
        <v>954342</v>
      </c>
      <c r="G21" s="161">
        <v>364882</v>
      </c>
      <c r="H21" s="161">
        <v>1319224</v>
      </c>
    </row>
    <row r="22" spans="1:8" x14ac:dyDescent="0.2">
      <c r="A22" s="104">
        <v>16</v>
      </c>
      <c r="B22" s="160" t="s">
        <v>319</v>
      </c>
      <c r="C22" s="161">
        <v>155363</v>
      </c>
      <c r="D22" s="161">
        <v>1142382</v>
      </c>
      <c r="E22" s="161">
        <v>1297745</v>
      </c>
      <c r="F22" s="161">
        <v>148006</v>
      </c>
      <c r="G22" s="161">
        <v>1100741</v>
      </c>
      <c r="H22" s="161">
        <v>1248747</v>
      </c>
    </row>
    <row r="23" spans="1:8" x14ac:dyDescent="0.2">
      <c r="A23" s="104">
        <v>17</v>
      </c>
      <c r="B23" s="160" t="s">
        <v>320</v>
      </c>
      <c r="C23" s="161">
        <v>517491</v>
      </c>
      <c r="D23" s="161">
        <v>480147</v>
      </c>
      <c r="E23" s="161">
        <v>997638</v>
      </c>
      <c r="F23" s="161">
        <v>494648</v>
      </c>
      <c r="G23" s="161">
        <v>472575</v>
      </c>
      <c r="H23" s="161">
        <v>967223</v>
      </c>
    </row>
    <row r="24" spans="1:8" x14ac:dyDescent="0.2">
      <c r="A24" s="104">
        <v>18</v>
      </c>
      <c r="B24" s="160" t="s">
        <v>321</v>
      </c>
      <c r="C24" s="161">
        <v>501079</v>
      </c>
      <c r="D24" s="161">
        <v>364236</v>
      </c>
      <c r="E24" s="161">
        <v>865315</v>
      </c>
      <c r="F24" s="161">
        <v>485408</v>
      </c>
      <c r="G24" s="161">
        <v>339434</v>
      </c>
      <c r="H24" s="161">
        <v>824842</v>
      </c>
    </row>
    <row r="25" spans="1:8" x14ac:dyDescent="0.2">
      <c r="A25" s="104">
        <v>19</v>
      </c>
      <c r="B25" s="163" t="s">
        <v>322</v>
      </c>
      <c r="C25" s="161">
        <v>462435</v>
      </c>
      <c r="D25" s="161">
        <v>189005</v>
      </c>
      <c r="E25" s="161">
        <v>651440</v>
      </c>
      <c r="F25" s="161">
        <v>458119</v>
      </c>
      <c r="G25" s="161">
        <v>168592</v>
      </c>
      <c r="H25" s="161">
        <v>626711</v>
      </c>
    </row>
    <row r="26" spans="1:8" x14ac:dyDescent="0.2">
      <c r="A26" s="104">
        <v>20</v>
      </c>
      <c r="B26" s="160" t="s">
        <v>261</v>
      </c>
      <c r="C26" s="161">
        <v>374089</v>
      </c>
      <c r="D26" s="161">
        <v>68506</v>
      </c>
      <c r="E26" s="161">
        <v>442595</v>
      </c>
      <c r="F26" s="161">
        <v>387973</v>
      </c>
      <c r="G26" s="161">
        <v>51287</v>
      </c>
      <c r="H26" s="161">
        <v>439260</v>
      </c>
    </row>
    <row r="27" spans="1:8" x14ac:dyDescent="0.2">
      <c r="A27" s="21"/>
      <c r="B27" s="164" t="s">
        <v>290</v>
      </c>
      <c r="C27" s="165">
        <v>34042974</v>
      </c>
      <c r="D27" s="165">
        <v>30145068</v>
      </c>
      <c r="E27" s="165">
        <v>64188042</v>
      </c>
      <c r="F27" s="165">
        <v>33178228</v>
      </c>
      <c r="G27" s="165">
        <v>28617917</v>
      </c>
      <c r="H27" s="165">
        <v>61796145</v>
      </c>
    </row>
    <row r="28" spans="1:8" x14ac:dyDescent="0.2">
      <c r="A28" s="564" t="s">
        <v>535</v>
      </c>
      <c r="B28" s="564"/>
      <c r="C28" s="564"/>
      <c r="D28" s="564"/>
      <c r="E28" s="564"/>
      <c r="F28" s="564"/>
      <c r="G28" s="564"/>
      <c r="H28" s="564"/>
    </row>
    <row r="29" spans="1:8" x14ac:dyDescent="0.2">
      <c r="A29" s="572" t="s">
        <v>323</v>
      </c>
      <c r="B29" s="572"/>
      <c r="C29" s="572"/>
      <c r="D29" s="572"/>
      <c r="E29" s="572"/>
      <c r="F29" s="572"/>
      <c r="G29" s="572"/>
      <c r="H29" s="572"/>
    </row>
  </sheetData>
  <mergeCells count="7">
    <mergeCell ref="A28:H28"/>
    <mergeCell ref="A29:H29"/>
    <mergeCell ref="A1:H1"/>
    <mergeCell ref="A3:H3"/>
    <mergeCell ref="A2:H2"/>
    <mergeCell ref="C4:E4"/>
    <mergeCell ref="F4:H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election activeCell="A31" sqref="A31"/>
    </sheetView>
  </sheetViews>
  <sheetFormatPr defaultColWidth="9.140625" defaultRowHeight="12" x14ac:dyDescent="0.25"/>
  <cols>
    <col min="1" max="1" width="6.5703125" style="75" customWidth="1"/>
    <col min="2" max="2" width="24.42578125" style="75" customWidth="1"/>
    <col min="3" max="10" width="11.5703125" style="75" customWidth="1"/>
    <col min="11" max="11" width="12.42578125" style="75" bestFit="1" customWidth="1"/>
    <col min="12" max="14" width="11.5703125" style="75" customWidth="1"/>
    <col min="15" max="15" width="14.28515625" style="75" bestFit="1" customWidth="1"/>
    <col min="16" max="256" width="9.140625" style="75"/>
    <col min="257" max="257" width="7.85546875" style="75" customWidth="1"/>
    <col min="258" max="258" width="30.7109375" style="75" customWidth="1"/>
    <col min="259" max="259" width="13.5703125" style="75" customWidth="1"/>
    <col min="260" max="260" width="13.140625" style="75" customWidth="1"/>
    <col min="261" max="261" width="14" style="75" customWidth="1"/>
    <col min="262" max="262" width="13.42578125" style="75" customWidth="1"/>
    <col min="263" max="266" width="11.7109375" style="75" customWidth="1"/>
    <col min="267" max="267" width="13.7109375" style="75" customWidth="1"/>
    <col min="268" max="268" width="11.85546875" style="75" customWidth="1"/>
    <col min="269" max="269" width="13.85546875" style="75" customWidth="1"/>
    <col min="270" max="512" width="9.140625" style="75"/>
    <col min="513" max="513" width="7.85546875" style="75" customWidth="1"/>
    <col min="514" max="514" width="30.7109375" style="75" customWidth="1"/>
    <col min="515" max="515" width="13.5703125" style="75" customWidth="1"/>
    <col min="516" max="516" width="13.140625" style="75" customWidth="1"/>
    <col min="517" max="517" width="14" style="75" customWidth="1"/>
    <col min="518" max="518" width="13.42578125" style="75" customWidth="1"/>
    <col min="519" max="522" width="11.7109375" style="75" customWidth="1"/>
    <col min="523" max="523" width="13.7109375" style="75" customWidth="1"/>
    <col min="524" max="524" width="11.85546875" style="75" customWidth="1"/>
    <col min="525" max="525" width="13.85546875" style="75" customWidth="1"/>
    <col min="526" max="768" width="9.140625" style="75"/>
    <col min="769" max="769" width="7.85546875" style="75" customWidth="1"/>
    <col min="770" max="770" width="30.7109375" style="75" customWidth="1"/>
    <col min="771" max="771" width="13.5703125" style="75" customWidth="1"/>
    <col min="772" max="772" width="13.140625" style="75" customWidth="1"/>
    <col min="773" max="773" width="14" style="75" customWidth="1"/>
    <col min="774" max="774" width="13.42578125" style="75" customWidth="1"/>
    <col min="775" max="778" width="11.7109375" style="75" customWidth="1"/>
    <col min="779" max="779" width="13.7109375" style="75" customWidth="1"/>
    <col min="780" max="780" width="11.85546875" style="75" customWidth="1"/>
    <col min="781" max="781" width="13.85546875" style="75" customWidth="1"/>
    <col min="782" max="1024" width="9.140625" style="75"/>
    <col min="1025" max="1025" width="7.85546875" style="75" customWidth="1"/>
    <col min="1026" max="1026" width="30.7109375" style="75" customWidth="1"/>
    <col min="1027" max="1027" width="13.5703125" style="75" customWidth="1"/>
    <col min="1028" max="1028" width="13.140625" style="75" customWidth="1"/>
    <col min="1029" max="1029" width="14" style="75" customWidth="1"/>
    <col min="1030" max="1030" width="13.42578125" style="75" customWidth="1"/>
    <col min="1031" max="1034" width="11.7109375" style="75" customWidth="1"/>
    <col min="1035" max="1035" width="13.7109375" style="75" customWidth="1"/>
    <col min="1036" max="1036" width="11.85546875" style="75" customWidth="1"/>
    <col min="1037" max="1037" width="13.85546875" style="75" customWidth="1"/>
    <col min="1038" max="1280" width="9.140625" style="75"/>
    <col min="1281" max="1281" width="7.85546875" style="75" customWidth="1"/>
    <col min="1282" max="1282" width="30.7109375" style="75" customWidth="1"/>
    <col min="1283" max="1283" width="13.5703125" style="75" customWidth="1"/>
    <col min="1284" max="1284" width="13.140625" style="75" customWidth="1"/>
    <col min="1285" max="1285" width="14" style="75" customWidth="1"/>
    <col min="1286" max="1286" width="13.42578125" style="75" customWidth="1"/>
    <col min="1287" max="1290" width="11.7109375" style="75" customWidth="1"/>
    <col min="1291" max="1291" width="13.7109375" style="75" customWidth="1"/>
    <col min="1292" max="1292" width="11.85546875" style="75" customWidth="1"/>
    <col min="1293" max="1293" width="13.85546875" style="75" customWidth="1"/>
    <col min="1294" max="1536" width="9.140625" style="75"/>
    <col min="1537" max="1537" width="7.85546875" style="75" customWidth="1"/>
    <col min="1538" max="1538" width="30.7109375" style="75" customWidth="1"/>
    <col min="1539" max="1539" width="13.5703125" style="75" customWidth="1"/>
    <col min="1540" max="1540" width="13.140625" style="75" customWidth="1"/>
    <col min="1541" max="1541" width="14" style="75" customWidth="1"/>
    <col min="1542" max="1542" width="13.42578125" style="75" customWidth="1"/>
    <col min="1543" max="1546" width="11.7109375" style="75" customWidth="1"/>
    <col min="1547" max="1547" width="13.7109375" style="75" customWidth="1"/>
    <col min="1548" max="1548" width="11.85546875" style="75" customWidth="1"/>
    <col min="1549" max="1549" width="13.85546875" style="75" customWidth="1"/>
    <col min="1550" max="1792" width="9.140625" style="75"/>
    <col min="1793" max="1793" width="7.85546875" style="75" customWidth="1"/>
    <col min="1794" max="1794" width="30.7109375" style="75" customWidth="1"/>
    <col min="1795" max="1795" width="13.5703125" style="75" customWidth="1"/>
    <col min="1796" max="1796" width="13.140625" style="75" customWidth="1"/>
    <col min="1797" max="1797" width="14" style="75" customWidth="1"/>
    <col min="1798" max="1798" width="13.42578125" style="75" customWidth="1"/>
    <col min="1799" max="1802" width="11.7109375" style="75" customWidth="1"/>
    <col min="1803" max="1803" width="13.7109375" style="75" customWidth="1"/>
    <col min="1804" max="1804" width="11.85546875" style="75" customWidth="1"/>
    <col min="1805" max="1805" width="13.85546875" style="75" customWidth="1"/>
    <col min="1806" max="2048" width="9.140625" style="75"/>
    <col min="2049" max="2049" width="7.85546875" style="75" customWidth="1"/>
    <col min="2050" max="2050" width="30.7109375" style="75" customWidth="1"/>
    <col min="2051" max="2051" width="13.5703125" style="75" customWidth="1"/>
    <col min="2052" max="2052" width="13.140625" style="75" customWidth="1"/>
    <col min="2053" max="2053" width="14" style="75" customWidth="1"/>
    <col min="2054" max="2054" width="13.42578125" style="75" customWidth="1"/>
    <col min="2055" max="2058" width="11.7109375" style="75" customWidth="1"/>
    <col min="2059" max="2059" width="13.7109375" style="75" customWidth="1"/>
    <col min="2060" max="2060" width="11.85546875" style="75" customWidth="1"/>
    <col min="2061" max="2061" width="13.85546875" style="75" customWidth="1"/>
    <col min="2062" max="2304" width="9.140625" style="75"/>
    <col min="2305" max="2305" width="7.85546875" style="75" customWidth="1"/>
    <col min="2306" max="2306" width="30.7109375" style="75" customWidth="1"/>
    <col min="2307" max="2307" width="13.5703125" style="75" customWidth="1"/>
    <col min="2308" max="2308" width="13.140625" style="75" customWidth="1"/>
    <col min="2309" max="2309" width="14" style="75" customWidth="1"/>
    <col min="2310" max="2310" width="13.42578125" style="75" customWidth="1"/>
    <col min="2311" max="2314" width="11.7109375" style="75" customWidth="1"/>
    <col min="2315" max="2315" width="13.7109375" style="75" customWidth="1"/>
    <col min="2316" max="2316" width="11.85546875" style="75" customWidth="1"/>
    <col min="2317" max="2317" width="13.85546875" style="75" customWidth="1"/>
    <col min="2318" max="2560" width="9.140625" style="75"/>
    <col min="2561" max="2561" width="7.85546875" style="75" customWidth="1"/>
    <col min="2562" max="2562" width="30.7109375" style="75" customWidth="1"/>
    <col min="2563" max="2563" width="13.5703125" style="75" customWidth="1"/>
    <col min="2564" max="2564" width="13.140625" style="75" customWidth="1"/>
    <col min="2565" max="2565" width="14" style="75" customWidth="1"/>
    <col min="2566" max="2566" width="13.42578125" style="75" customWidth="1"/>
    <col min="2567" max="2570" width="11.7109375" style="75" customWidth="1"/>
    <col min="2571" max="2571" width="13.7109375" style="75" customWidth="1"/>
    <col min="2572" max="2572" width="11.85546875" style="75" customWidth="1"/>
    <col min="2573" max="2573" width="13.85546875" style="75" customWidth="1"/>
    <col min="2574" max="2816" width="9.140625" style="75"/>
    <col min="2817" max="2817" width="7.85546875" style="75" customWidth="1"/>
    <col min="2818" max="2818" width="30.7109375" style="75" customWidth="1"/>
    <col min="2819" max="2819" width="13.5703125" style="75" customWidth="1"/>
    <col min="2820" max="2820" width="13.140625" style="75" customWidth="1"/>
    <col min="2821" max="2821" width="14" style="75" customWidth="1"/>
    <col min="2822" max="2822" width="13.42578125" style="75" customWidth="1"/>
    <col min="2823" max="2826" width="11.7109375" style="75" customWidth="1"/>
    <col min="2827" max="2827" width="13.7109375" style="75" customWidth="1"/>
    <col min="2828" max="2828" width="11.85546875" style="75" customWidth="1"/>
    <col min="2829" max="2829" width="13.85546875" style="75" customWidth="1"/>
    <col min="2830" max="3072" width="9.140625" style="75"/>
    <col min="3073" max="3073" width="7.85546875" style="75" customWidth="1"/>
    <col min="3074" max="3074" width="30.7109375" style="75" customWidth="1"/>
    <col min="3075" max="3075" width="13.5703125" style="75" customWidth="1"/>
    <col min="3076" max="3076" width="13.140625" style="75" customWidth="1"/>
    <col min="3077" max="3077" width="14" style="75" customWidth="1"/>
    <col min="3078" max="3078" width="13.42578125" style="75" customWidth="1"/>
    <col min="3079" max="3082" width="11.7109375" style="75" customWidth="1"/>
    <col min="3083" max="3083" width="13.7109375" style="75" customWidth="1"/>
    <col min="3084" max="3084" width="11.85546875" style="75" customWidth="1"/>
    <col min="3085" max="3085" width="13.85546875" style="75" customWidth="1"/>
    <col min="3086" max="3328" width="9.140625" style="75"/>
    <col min="3329" max="3329" width="7.85546875" style="75" customWidth="1"/>
    <col min="3330" max="3330" width="30.7109375" style="75" customWidth="1"/>
    <col min="3331" max="3331" width="13.5703125" style="75" customWidth="1"/>
    <col min="3332" max="3332" width="13.140625" style="75" customWidth="1"/>
    <col min="3333" max="3333" width="14" style="75" customWidth="1"/>
    <col min="3334" max="3334" width="13.42578125" style="75" customWidth="1"/>
    <col min="3335" max="3338" width="11.7109375" style="75" customWidth="1"/>
    <col min="3339" max="3339" width="13.7109375" style="75" customWidth="1"/>
    <col min="3340" max="3340" width="11.85546875" style="75" customWidth="1"/>
    <col min="3341" max="3341" width="13.85546875" style="75" customWidth="1"/>
    <col min="3342" max="3584" width="9.140625" style="75"/>
    <col min="3585" max="3585" width="7.85546875" style="75" customWidth="1"/>
    <col min="3586" max="3586" width="30.7109375" style="75" customWidth="1"/>
    <col min="3587" max="3587" width="13.5703125" style="75" customWidth="1"/>
    <col min="3588" max="3588" width="13.140625" style="75" customWidth="1"/>
    <col min="3589" max="3589" width="14" style="75" customWidth="1"/>
    <col min="3590" max="3590" width="13.42578125" style="75" customWidth="1"/>
    <col min="3591" max="3594" width="11.7109375" style="75" customWidth="1"/>
    <col min="3595" max="3595" width="13.7109375" style="75" customWidth="1"/>
    <col min="3596" max="3596" width="11.85546875" style="75" customWidth="1"/>
    <col min="3597" max="3597" width="13.85546875" style="75" customWidth="1"/>
    <col min="3598" max="3840" width="9.140625" style="75"/>
    <col min="3841" max="3841" width="7.85546875" style="75" customWidth="1"/>
    <col min="3842" max="3842" width="30.7109375" style="75" customWidth="1"/>
    <col min="3843" max="3843" width="13.5703125" style="75" customWidth="1"/>
    <col min="3844" max="3844" width="13.140625" style="75" customWidth="1"/>
    <col min="3845" max="3845" width="14" style="75" customWidth="1"/>
    <col min="3846" max="3846" width="13.42578125" style="75" customWidth="1"/>
    <col min="3847" max="3850" width="11.7109375" style="75" customWidth="1"/>
    <col min="3851" max="3851" width="13.7109375" style="75" customWidth="1"/>
    <col min="3852" max="3852" width="11.85546875" style="75" customWidth="1"/>
    <col min="3853" max="3853" width="13.85546875" style="75" customWidth="1"/>
    <col min="3854" max="4096" width="9.140625" style="75"/>
    <col min="4097" max="4097" width="7.85546875" style="75" customWidth="1"/>
    <col min="4098" max="4098" width="30.7109375" style="75" customWidth="1"/>
    <col min="4099" max="4099" width="13.5703125" style="75" customWidth="1"/>
    <col min="4100" max="4100" width="13.140625" style="75" customWidth="1"/>
    <col min="4101" max="4101" width="14" style="75" customWidth="1"/>
    <col min="4102" max="4102" width="13.42578125" style="75" customWidth="1"/>
    <col min="4103" max="4106" width="11.7109375" style="75" customWidth="1"/>
    <col min="4107" max="4107" width="13.7109375" style="75" customWidth="1"/>
    <col min="4108" max="4108" width="11.85546875" style="75" customWidth="1"/>
    <col min="4109" max="4109" width="13.85546875" style="75" customWidth="1"/>
    <col min="4110" max="4352" width="9.140625" style="75"/>
    <col min="4353" max="4353" width="7.85546875" style="75" customWidth="1"/>
    <col min="4354" max="4354" width="30.7109375" style="75" customWidth="1"/>
    <col min="4355" max="4355" width="13.5703125" style="75" customWidth="1"/>
    <col min="4356" max="4356" width="13.140625" style="75" customWidth="1"/>
    <col min="4357" max="4357" width="14" style="75" customWidth="1"/>
    <col min="4358" max="4358" width="13.42578125" style="75" customWidth="1"/>
    <col min="4359" max="4362" width="11.7109375" style="75" customWidth="1"/>
    <col min="4363" max="4363" width="13.7109375" style="75" customWidth="1"/>
    <col min="4364" max="4364" width="11.85546875" style="75" customWidth="1"/>
    <col min="4365" max="4365" width="13.85546875" style="75" customWidth="1"/>
    <col min="4366" max="4608" width="9.140625" style="75"/>
    <col min="4609" max="4609" width="7.85546875" style="75" customWidth="1"/>
    <col min="4610" max="4610" width="30.7109375" style="75" customWidth="1"/>
    <col min="4611" max="4611" width="13.5703125" style="75" customWidth="1"/>
    <col min="4612" max="4612" width="13.140625" style="75" customWidth="1"/>
    <col min="4613" max="4613" width="14" style="75" customWidth="1"/>
    <col min="4614" max="4614" width="13.42578125" style="75" customWidth="1"/>
    <col min="4615" max="4618" width="11.7109375" style="75" customWidth="1"/>
    <col min="4619" max="4619" width="13.7109375" style="75" customWidth="1"/>
    <col min="4620" max="4620" width="11.85546875" style="75" customWidth="1"/>
    <col min="4621" max="4621" width="13.85546875" style="75" customWidth="1"/>
    <col min="4622" max="4864" width="9.140625" style="75"/>
    <col min="4865" max="4865" width="7.85546875" style="75" customWidth="1"/>
    <col min="4866" max="4866" width="30.7109375" style="75" customWidth="1"/>
    <col min="4867" max="4867" width="13.5703125" style="75" customWidth="1"/>
    <col min="4868" max="4868" width="13.140625" style="75" customWidth="1"/>
    <col min="4869" max="4869" width="14" style="75" customWidth="1"/>
    <col min="4870" max="4870" width="13.42578125" style="75" customWidth="1"/>
    <col min="4871" max="4874" width="11.7109375" style="75" customWidth="1"/>
    <col min="4875" max="4875" width="13.7109375" style="75" customWidth="1"/>
    <col min="4876" max="4876" width="11.85546875" style="75" customWidth="1"/>
    <col min="4877" max="4877" width="13.85546875" style="75" customWidth="1"/>
    <col min="4878" max="5120" width="9.140625" style="75"/>
    <col min="5121" max="5121" width="7.85546875" style="75" customWidth="1"/>
    <col min="5122" max="5122" width="30.7109375" style="75" customWidth="1"/>
    <col min="5123" max="5123" width="13.5703125" style="75" customWidth="1"/>
    <col min="5124" max="5124" width="13.140625" style="75" customWidth="1"/>
    <col min="5125" max="5125" width="14" style="75" customWidth="1"/>
    <col min="5126" max="5126" width="13.42578125" style="75" customWidth="1"/>
    <col min="5127" max="5130" width="11.7109375" style="75" customWidth="1"/>
    <col min="5131" max="5131" width="13.7109375" style="75" customWidth="1"/>
    <col min="5132" max="5132" width="11.85546875" style="75" customWidth="1"/>
    <col min="5133" max="5133" width="13.85546875" style="75" customWidth="1"/>
    <col min="5134" max="5376" width="9.140625" style="75"/>
    <col min="5377" max="5377" width="7.85546875" style="75" customWidth="1"/>
    <col min="5378" max="5378" width="30.7109375" style="75" customWidth="1"/>
    <col min="5379" max="5379" width="13.5703125" style="75" customWidth="1"/>
    <col min="5380" max="5380" width="13.140625" style="75" customWidth="1"/>
    <col min="5381" max="5381" width="14" style="75" customWidth="1"/>
    <col min="5382" max="5382" width="13.42578125" style="75" customWidth="1"/>
    <col min="5383" max="5386" width="11.7109375" style="75" customWidth="1"/>
    <col min="5387" max="5387" width="13.7109375" style="75" customWidth="1"/>
    <col min="5388" max="5388" width="11.85546875" style="75" customWidth="1"/>
    <col min="5389" max="5389" width="13.85546875" style="75" customWidth="1"/>
    <col min="5390" max="5632" width="9.140625" style="75"/>
    <col min="5633" max="5633" width="7.85546875" style="75" customWidth="1"/>
    <col min="5634" max="5634" width="30.7109375" style="75" customWidth="1"/>
    <col min="5635" max="5635" width="13.5703125" style="75" customWidth="1"/>
    <col min="5636" max="5636" width="13.140625" style="75" customWidth="1"/>
    <col min="5637" max="5637" width="14" style="75" customWidth="1"/>
    <col min="5638" max="5638" width="13.42578125" style="75" customWidth="1"/>
    <col min="5639" max="5642" width="11.7109375" style="75" customWidth="1"/>
    <col min="5643" max="5643" width="13.7109375" style="75" customWidth="1"/>
    <col min="5644" max="5644" width="11.85546875" style="75" customWidth="1"/>
    <col min="5645" max="5645" width="13.85546875" style="75" customWidth="1"/>
    <col min="5646" max="5888" width="9.140625" style="75"/>
    <col min="5889" max="5889" width="7.85546875" style="75" customWidth="1"/>
    <col min="5890" max="5890" width="30.7109375" style="75" customWidth="1"/>
    <col min="5891" max="5891" width="13.5703125" style="75" customWidth="1"/>
    <col min="5892" max="5892" width="13.140625" style="75" customWidth="1"/>
    <col min="5893" max="5893" width="14" style="75" customWidth="1"/>
    <col min="5894" max="5894" width="13.42578125" style="75" customWidth="1"/>
    <col min="5895" max="5898" width="11.7109375" style="75" customWidth="1"/>
    <col min="5899" max="5899" width="13.7109375" style="75" customWidth="1"/>
    <col min="5900" max="5900" width="11.85546875" style="75" customWidth="1"/>
    <col min="5901" max="5901" width="13.85546875" style="75" customWidth="1"/>
    <col min="5902" max="6144" width="9.140625" style="75"/>
    <col min="6145" max="6145" width="7.85546875" style="75" customWidth="1"/>
    <col min="6146" max="6146" width="30.7109375" style="75" customWidth="1"/>
    <col min="6147" max="6147" width="13.5703125" style="75" customWidth="1"/>
    <col min="6148" max="6148" width="13.140625" style="75" customWidth="1"/>
    <col min="6149" max="6149" width="14" style="75" customWidth="1"/>
    <col min="6150" max="6150" width="13.42578125" style="75" customWidth="1"/>
    <col min="6151" max="6154" width="11.7109375" style="75" customWidth="1"/>
    <col min="6155" max="6155" width="13.7109375" style="75" customWidth="1"/>
    <col min="6156" max="6156" width="11.85546875" style="75" customWidth="1"/>
    <col min="6157" max="6157" width="13.85546875" style="75" customWidth="1"/>
    <col min="6158" max="6400" width="9.140625" style="75"/>
    <col min="6401" max="6401" width="7.85546875" style="75" customWidth="1"/>
    <col min="6402" max="6402" width="30.7109375" style="75" customWidth="1"/>
    <col min="6403" max="6403" width="13.5703125" style="75" customWidth="1"/>
    <col min="6404" max="6404" width="13.140625" style="75" customWidth="1"/>
    <col min="6405" max="6405" width="14" style="75" customWidth="1"/>
    <col min="6406" max="6406" width="13.42578125" style="75" customWidth="1"/>
    <col min="6407" max="6410" width="11.7109375" style="75" customWidth="1"/>
    <col min="6411" max="6411" width="13.7109375" style="75" customWidth="1"/>
    <col min="6412" max="6412" width="11.85546875" style="75" customWidth="1"/>
    <col min="6413" max="6413" width="13.85546875" style="75" customWidth="1"/>
    <col min="6414" max="6656" width="9.140625" style="75"/>
    <col min="6657" max="6657" width="7.85546875" style="75" customWidth="1"/>
    <col min="6658" max="6658" width="30.7109375" style="75" customWidth="1"/>
    <col min="6659" max="6659" width="13.5703125" style="75" customWidth="1"/>
    <col min="6660" max="6660" width="13.140625" style="75" customWidth="1"/>
    <col min="6661" max="6661" width="14" style="75" customWidth="1"/>
    <col min="6662" max="6662" width="13.42578125" style="75" customWidth="1"/>
    <col min="6663" max="6666" width="11.7109375" style="75" customWidth="1"/>
    <col min="6667" max="6667" width="13.7109375" style="75" customWidth="1"/>
    <col min="6668" max="6668" width="11.85546875" style="75" customWidth="1"/>
    <col min="6669" max="6669" width="13.85546875" style="75" customWidth="1"/>
    <col min="6670" max="6912" width="9.140625" style="75"/>
    <col min="6913" max="6913" width="7.85546875" style="75" customWidth="1"/>
    <col min="6914" max="6914" width="30.7109375" style="75" customWidth="1"/>
    <col min="6915" max="6915" width="13.5703125" style="75" customWidth="1"/>
    <col min="6916" max="6916" width="13.140625" style="75" customWidth="1"/>
    <col min="6917" max="6917" width="14" style="75" customWidth="1"/>
    <col min="6918" max="6918" width="13.42578125" style="75" customWidth="1"/>
    <col min="6919" max="6922" width="11.7109375" style="75" customWidth="1"/>
    <col min="6923" max="6923" width="13.7109375" style="75" customWidth="1"/>
    <col min="6924" max="6924" width="11.85546875" style="75" customWidth="1"/>
    <col min="6925" max="6925" width="13.85546875" style="75" customWidth="1"/>
    <col min="6926" max="7168" width="9.140625" style="75"/>
    <col min="7169" max="7169" width="7.85546875" style="75" customWidth="1"/>
    <col min="7170" max="7170" width="30.7109375" style="75" customWidth="1"/>
    <col min="7171" max="7171" width="13.5703125" style="75" customWidth="1"/>
    <col min="7172" max="7172" width="13.140625" style="75" customWidth="1"/>
    <col min="7173" max="7173" width="14" style="75" customWidth="1"/>
    <col min="7174" max="7174" width="13.42578125" style="75" customWidth="1"/>
    <col min="7175" max="7178" width="11.7109375" style="75" customWidth="1"/>
    <col min="7179" max="7179" width="13.7109375" style="75" customWidth="1"/>
    <col min="7180" max="7180" width="11.85546875" style="75" customWidth="1"/>
    <col min="7181" max="7181" width="13.85546875" style="75" customWidth="1"/>
    <col min="7182" max="7424" width="9.140625" style="75"/>
    <col min="7425" max="7425" width="7.85546875" style="75" customWidth="1"/>
    <col min="7426" max="7426" width="30.7109375" style="75" customWidth="1"/>
    <col min="7427" max="7427" width="13.5703125" style="75" customWidth="1"/>
    <col min="7428" max="7428" width="13.140625" style="75" customWidth="1"/>
    <col min="7429" max="7429" width="14" style="75" customWidth="1"/>
    <col min="7430" max="7430" width="13.42578125" style="75" customWidth="1"/>
    <col min="7431" max="7434" width="11.7109375" style="75" customWidth="1"/>
    <col min="7435" max="7435" width="13.7109375" style="75" customWidth="1"/>
    <col min="7436" max="7436" width="11.85546875" style="75" customWidth="1"/>
    <col min="7437" max="7437" width="13.85546875" style="75" customWidth="1"/>
    <col min="7438" max="7680" width="9.140625" style="75"/>
    <col min="7681" max="7681" width="7.85546875" style="75" customWidth="1"/>
    <col min="7682" max="7682" width="30.7109375" style="75" customWidth="1"/>
    <col min="7683" max="7683" width="13.5703125" style="75" customWidth="1"/>
    <col min="7684" max="7684" width="13.140625" style="75" customWidth="1"/>
    <col min="7685" max="7685" width="14" style="75" customWidth="1"/>
    <col min="7686" max="7686" width="13.42578125" style="75" customWidth="1"/>
    <col min="7687" max="7690" width="11.7109375" style="75" customWidth="1"/>
    <col min="7691" max="7691" width="13.7109375" style="75" customWidth="1"/>
    <col min="7692" max="7692" width="11.85546875" style="75" customWidth="1"/>
    <col min="7693" max="7693" width="13.85546875" style="75" customWidth="1"/>
    <col min="7694" max="7936" width="9.140625" style="75"/>
    <col min="7937" max="7937" width="7.85546875" style="75" customWidth="1"/>
    <col min="7938" max="7938" width="30.7109375" style="75" customWidth="1"/>
    <col min="7939" max="7939" width="13.5703125" style="75" customWidth="1"/>
    <col min="7940" max="7940" width="13.140625" style="75" customWidth="1"/>
    <col min="7941" max="7941" width="14" style="75" customWidth="1"/>
    <col min="7942" max="7942" width="13.42578125" style="75" customWidth="1"/>
    <col min="7943" max="7946" width="11.7109375" style="75" customWidth="1"/>
    <col min="7947" max="7947" width="13.7109375" style="75" customWidth="1"/>
    <col min="7948" max="7948" width="11.85546875" style="75" customWidth="1"/>
    <col min="7949" max="7949" width="13.85546875" style="75" customWidth="1"/>
    <col min="7950" max="8192" width="9.140625" style="75"/>
    <col min="8193" max="8193" width="7.85546875" style="75" customWidth="1"/>
    <col min="8194" max="8194" width="30.7109375" style="75" customWidth="1"/>
    <col min="8195" max="8195" width="13.5703125" style="75" customWidth="1"/>
    <col min="8196" max="8196" width="13.140625" style="75" customWidth="1"/>
    <col min="8197" max="8197" width="14" style="75" customWidth="1"/>
    <col min="8198" max="8198" width="13.42578125" style="75" customWidth="1"/>
    <col min="8199" max="8202" width="11.7109375" style="75" customWidth="1"/>
    <col min="8203" max="8203" width="13.7109375" style="75" customWidth="1"/>
    <col min="8204" max="8204" width="11.85546875" style="75" customWidth="1"/>
    <col min="8205" max="8205" width="13.85546875" style="75" customWidth="1"/>
    <col min="8206" max="8448" width="9.140625" style="75"/>
    <col min="8449" max="8449" width="7.85546875" style="75" customWidth="1"/>
    <col min="8450" max="8450" width="30.7109375" style="75" customWidth="1"/>
    <col min="8451" max="8451" width="13.5703125" style="75" customWidth="1"/>
    <col min="8452" max="8452" width="13.140625" style="75" customWidth="1"/>
    <col min="8453" max="8453" width="14" style="75" customWidth="1"/>
    <col min="8454" max="8454" width="13.42578125" style="75" customWidth="1"/>
    <col min="8455" max="8458" width="11.7109375" style="75" customWidth="1"/>
    <col min="8459" max="8459" width="13.7109375" style="75" customWidth="1"/>
    <col min="8460" max="8460" width="11.85546875" style="75" customWidth="1"/>
    <col min="8461" max="8461" width="13.85546875" style="75" customWidth="1"/>
    <col min="8462" max="8704" width="9.140625" style="75"/>
    <col min="8705" max="8705" width="7.85546875" style="75" customWidth="1"/>
    <col min="8706" max="8706" width="30.7109375" style="75" customWidth="1"/>
    <col min="8707" max="8707" width="13.5703125" style="75" customWidth="1"/>
    <col min="8708" max="8708" width="13.140625" style="75" customWidth="1"/>
    <col min="8709" max="8709" width="14" style="75" customWidth="1"/>
    <col min="8710" max="8710" width="13.42578125" style="75" customWidth="1"/>
    <col min="8711" max="8714" width="11.7109375" style="75" customWidth="1"/>
    <col min="8715" max="8715" width="13.7109375" style="75" customWidth="1"/>
    <col min="8716" max="8716" width="11.85546875" style="75" customWidth="1"/>
    <col min="8717" max="8717" width="13.85546875" style="75" customWidth="1"/>
    <col min="8718" max="8960" width="9.140625" style="75"/>
    <col min="8961" max="8961" width="7.85546875" style="75" customWidth="1"/>
    <col min="8962" max="8962" width="30.7109375" style="75" customWidth="1"/>
    <col min="8963" max="8963" width="13.5703125" style="75" customWidth="1"/>
    <col min="8964" max="8964" width="13.140625" style="75" customWidth="1"/>
    <col min="8965" max="8965" width="14" style="75" customWidth="1"/>
    <col min="8966" max="8966" width="13.42578125" style="75" customWidth="1"/>
    <col min="8967" max="8970" width="11.7109375" style="75" customWidth="1"/>
    <col min="8971" max="8971" width="13.7109375" style="75" customWidth="1"/>
    <col min="8972" max="8972" width="11.85546875" style="75" customWidth="1"/>
    <col min="8973" max="8973" width="13.85546875" style="75" customWidth="1"/>
    <col min="8974" max="9216" width="9.140625" style="75"/>
    <col min="9217" max="9217" width="7.85546875" style="75" customWidth="1"/>
    <col min="9218" max="9218" width="30.7109375" style="75" customWidth="1"/>
    <col min="9219" max="9219" width="13.5703125" style="75" customWidth="1"/>
    <col min="9220" max="9220" width="13.140625" style="75" customWidth="1"/>
    <col min="9221" max="9221" width="14" style="75" customWidth="1"/>
    <col min="9222" max="9222" width="13.42578125" style="75" customWidth="1"/>
    <col min="9223" max="9226" width="11.7109375" style="75" customWidth="1"/>
    <col min="9227" max="9227" width="13.7109375" style="75" customWidth="1"/>
    <col min="9228" max="9228" width="11.85546875" style="75" customWidth="1"/>
    <col min="9229" max="9229" width="13.85546875" style="75" customWidth="1"/>
    <col min="9230" max="9472" width="9.140625" style="75"/>
    <col min="9473" max="9473" width="7.85546875" style="75" customWidth="1"/>
    <col min="9474" max="9474" width="30.7109375" style="75" customWidth="1"/>
    <col min="9475" max="9475" width="13.5703125" style="75" customWidth="1"/>
    <col min="9476" max="9476" width="13.140625" style="75" customWidth="1"/>
    <col min="9477" max="9477" width="14" style="75" customWidth="1"/>
    <col min="9478" max="9478" width="13.42578125" style="75" customWidth="1"/>
    <col min="9479" max="9482" width="11.7109375" style="75" customWidth="1"/>
    <col min="9483" max="9483" width="13.7109375" style="75" customWidth="1"/>
    <col min="9484" max="9484" width="11.85546875" style="75" customWidth="1"/>
    <col min="9485" max="9485" width="13.85546875" style="75" customWidth="1"/>
    <col min="9486" max="9728" width="9.140625" style="75"/>
    <col min="9729" max="9729" width="7.85546875" style="75" customWidth="1"/>
    <col min="9730" max="9730" width="30.7109375" style="75" customWidth="1"/>
    <col min="9731" max="9731" width="13.5703125" style="75" customWidth="1"/>
    <col min="9732" max="9732" width="13.140625" style="75" customWidth="1"/>
    <col min="9733" max="9733" width="14" style="75" customWidth="1"/>
    <col min="9734" max="9734" width="13.42578125" style="75" customWidth="1"/>
    <col min="9735" max="9738" width="11.7109375" style="75" customWidth="1"/>
    <col min="9739" max="9739" width="13.7109375" style="75" customWidth="1"/>
    <col min="9740" max="9740" width="11.85546875" style="75" customWidth="1"/>
    <col min="9741" max="9741" width="13.85546875" style="75" customWidth="1"/>
    <col min="9742" max="9984" width="9.140625" style="75"/>
    <col min="9985" max="9985" width="7.85546875" style="75" customWidth="1"/>
    <col min="9986" max="9986" width="30.7109375" style="75" customWidth="1"/>
    <col min="9987" max="9987" width="13.5703125" style="75" customWidth="1"/>
    <col min="9988" max="9988" width="13.140625" style="75" customWidth="1"/>
    <col min="9989" max="9989" width="14" style="75" customWidth="1"/>
    <col min="9990" max="9990" width="13.42578125" style="75" customWidth="1"/>
    <col min="9991" max="9994" width="11.7109375" style="75" customWidth="1"/>
    <col min="9995" max="9995" width="13.7109375" style="75" customWidth="1"/>
    <col min="9996" max="9996" width="11.85546875" style="75" customWidth="1"/>
    <col min="9997" max="9997" width="13.85546875" style="75" customWidth="1"/>
    <col min="9998" max="10240" width="9.140625" style="75"/>
    <col min="10241" max="10241" width="7.85546875" style="75" customWidth="1"/>
    <col min="10242" max="10242" width="30.7109375" style="75" customWidth="1"/>
    <col min="10243" max="10243" width="13.5703125" style="75" customWidth="1"/>
    <col min="10244" max="10244" width="13.140625" style="75" customWidth="1"/>
    <col min="10245" max="10245" width="14" style="75" customWidth="1"/>
    <col min="10246" max="10246" width="13.42578125" style="75" customWidth="1"/>
    <col min="10247" max="10250" width="11.7109375" style="75" customWidth="1"/>
    <col min="10251" max="10251" width="13.7109375" style="75" customWidth="1"/>
    <col min="10252" max="10252" width="11.85546875" style="75" customWidth="1"/>
    <col min="10253" max="10253" width="13.85546875" style="75" customWidth="1"/>
    <col min="10254" max="10496" width="9.140625" style="75"/>
    <col min="10497" max="10497" width="7.85546875" style="75" customWidth="1"/>
    <col min="10498" max="10498" width="30.7109375" style="75" customWidth="1"/>
    <col min="10499" max="10499" width="13.5703125" style="75" customWidth="1"/>
    <col min="10500" max="10500" width="13.140625" style="75" customWidth="1"/>
    <col min="10501" max="10501" width="14" style="75" customWidth="1"/>
    <col min="10502" max="10502" width="13.42578125" style="75" customWidth="1"/>
    <col min="10503" max="10506" width="11.7109375" style="75" customWidth="1"/>
    <col min="10507" max="10507" width="13.7109375" style="75" customWidth="1"/>
    <col min="10508" max="10508" width="11.85546875" style="75" customWidth="1"/>
    <col min="10509" max="10509" width="13.85546875" style="75" customWidth="1"/>
    <col min="10510" max="10752" width="9.140625" style="75"/>
    <col min="10753" max="10753" width="7.85546875" style="75" customWidth="1"/>
    <col min="10754" max="10754" width="30.7109375" style="75" customWidth="1"/>
    <col min="10755" max="10755" width="13.5703125" style="75" customWidth="1"/>
    <col min="10756" max="10756" width="13.140625" style="75" customWidth="1"/>
    <col min="10757" max="10757" width="14" style="75" customWidth="1"/>
    <col min="10758" max="10758" width="13.42578125" style="75" customWidth="1"/>
    <col min="10759" max="10762" width="11.7109375" style="75" customWidth="1"/>
    <col min="10763" max="10763" width="13.7109375" style="75" customWidth="1"/>
    <col min="10764" max="10764" width="11.85546875" style="75" customWidth="1"/>
    <col min="10765" max="10765" width="13.85546875" style="75" customWidth="1"/>
    <col min="10766" max="11008" width="9.140625" style="75"/>
    <col min="11009" max="11009" width="7.85546875" style="75" customWidth="1"/>
    <col min="11010" max="11010" width="30.7109375" style="75" customWidth="1"/>
    <col min="11011" max="11011" width="13.5703125" style="75" customWidth="1"/>
    <col min="11012" max="11012" width="13.140625" style="75" customWidth="1"/>
    <col min="11013" max="11013" width="14" style="75" customWidth="1"/>
    <col min="11014" max="11014" width="13.42578125" style="75" customWidth="1"/>
    <col min="11015" max="11018" width="11.7109375" style="75" customWidth="1"/>
    <col min="11019" max="11019" width="13.7109375" style="75" customWidth="1"/>
    <col min="11020" max="11020" width="11.85546875" style="75" customWidth="1"/>
    <col min="11021" max="11021" width="13.85546875" style="75" customWidth="1"/>
    <col min="11022" max="11264" width="9.140625" style="75"/>
    <col min="11265" max="11265" width="7.85546875" style="75" customWidth="1"/>
    <col min="11266" max="11266" width="30.7109375" style="75" customWidth="1"/>
    <col min="11267" max="11267" width="13.5703125" style="75" customWidth="1"/>
    <col min="11268" max="11268" width="13.140625" style="75" customWidth="1"/>
    <col min="11269" max="11269" width="14" style="75" customWidth="1"/>
    <col min="11270" max="11270" width="13.42578125" style="75" customWidth="1"/>
    <col min="11271" max="11274" width="11.7109375" style="75" customWidth="1"/>
    <col min="11275" max="11275" width="13.7109375" style="75" customWidth="1"/>
    <col min="11276" max="11276" width="11.85546875" style="75" customWidth="1"/>
    <col min="11277" max="11277" width="13.85546875" style="75" customWidth="1"/>
    <col min="11278" max="11520" width="9.140625" style="75"/>
    <col min="11521" max="11521" width="7.85546875" style="75" customWidth="1"/>
    <col min="11522" max="11522" width="30.7109375" style="75" customWidth="1"/>
    <col min="11523" max="11523" width="13.5703125" style="75" customWidth="1"/>
    <col min="11524" max="11524" width="13.140625" style="75" customWidth="1"/>
    <col min="11525" max="11525" width="14" style="75" customWidth="1"/>
    <col min="11526" max="11526" width="13.42578125" style="75" customWidth="1"/>
    <col min="11527" max="11530" width="11.7109375" style="75" customWidth="1"/>
    <col min="11531" max="11531" width="13.7109375" style="75" customWidth="1"/>
    <col min="11532" max="11532" width="11.85546875" style="75" customWidth="1"/>
    <col min="11533" max="11533" width="13.85546875" style="75" customWidth="1"/>
    <col min="11534" max="11776" width="9.140625" style="75"/>
    <col min="11777" max="11777" width="7.85546875" style="75" customWidth="1"/>
    <col min="11778" max="11778" width="30.7109375" style="75" customWidth="1"/>
    <col min="11779" max="11779" width="13.5703125" style="75" customWidth="1"/>
    <col min="11780" max="11780" width="13.140625" style="75" customWidth="1"/>
    <col min="11781" max="11781" width="14" style="75" customWidth="1"/>
    <col min="11782" max="11782" width="13.42578125" style="75" customWidth="1"/>
    <col min="11783" max="11786" width="11.7109375" style="75" customWidth="1"/>
    <col min="11787" max="11787" width="13.7109375" style="75" customWidth="1"/>
    <col min="11788" max="11788" width="11.85546875" style="75" customWidth="1"/>
    <col min="11789" max="11789" width="13.85546875" style="75" customWidth="1"/>
    <col min="11790" max="12032" width="9.140625" style="75"/>
    <col min="12033" max="12033" width="7.85546875" style="75" customWidth="1"/>
    <col min="12034" max="12034" width="30.7109375" style="75" customWidth="1"/>
    <col min="12035" max="12035" width="13.5703125" style="75" customWidth="1"/>
    <col min="12036" max="12036" width="13.140625" style="75" customWidth="1"/>
    <col min="12037" max="12037" width="14" style="75" customWidth="1"/>
    <col min="12038" max="12038" width="13.42578125" style="75" customWidth="1"/>
    <col min="12039" max="12042" width="11.7109375" style="75" customWidth="1"/>
    <col min="12043" max="12043" width="13.7109375" style="75" customWidth="1"/>
    <col min="12044" max="12044" width="11.85546875" style="75" customWidth="1"/>
    <col min="12045" max="12045" width="13.85546875" style="75" customWidth="1"/>
    <col min="12046" max="12288" width="9.140625" style="75"/>
    <col min="12289" max="12289" width="7.85546875" style="75" customWidth="1"/>
    <col min="12290" max="12290" width="30.7109375" style="75" customWidth="1"/>
    <col min="12291" max="12291" width="13.5703125" style="75" customWidth="1"/>
    <col min="12292" max="12292" width="13.140625" style="75" customWidth="1"/>
    <col min="12293" max="12293" width="14" style="75" customWidth="1"/>
    <col min="12294" max="12294" width="13.42578125" style="75" customWidth="1"/>
    <col min="12295" max="12298" width="11.7109375" style="75" customWidth="1"/>
    <col min="12299" max="12299" width="13.7109375" style="75" customWidth="1"/>
    <col min="12300" max="12300" width="11.85546875" style="75" customWidth="1"/>
    <col min="12301" max="12301" width="13.85546875" style="75" customWidth="1"/>
    <col min="12302" max="12544" width="9.140625" style="75"/>
    <col min="12545" max="12545" width="7.85546875" style="75" customWidth="1"/>
    <col min="12546" max="12546" width="30.7109375" style="75" customWidth="1"/>
    <col min="12547" max="12547" width="13.5703125" style="75" customWidth="1"/>
    <col min="12548" max="12548" width="13.140625" style="75" customWidth="1"/>
    <col min="12549" max="12549" width="14" style="75" customWidth="1"/>
    <col min="12550" max="12550" width="13.42578125" style="75" customWidth="1"/>
    <col min="12551" max="12554" width="11.7109375" style="75" customWidth="1"/>
    <col min="12555" max="12555" width="13.7109375" style="75" customWidth="1"/>
    <col min="12556" max="12556" width="11.85546875" style="75" customWidth="1"/>
    <col min="12557" max="12557" width="13.85546875" style="75" customWidth="1"/>
    <col min="12558" max="12800" width="9.140625" style="75"/>
    <col min="12801" max="12801" width="7.85546875" style="75" customWidth="1"/>
    <col min="12802" max="12802" width="30.7109375" style="75" customWidth="1"/>
    <col min="12803" max="12803" width="13.5703125" style="75" customWidth="1"/>
    <col min="12804" max="12804" width="13.140625" style="75" customWidth="1"/>
    <col min="12805" max="12805" width="14" style="75" customWidth="1"/>
    <col min="12806" max="12806" width="13.42578125" style="75" customWidth="1"/>
    <col min="12807" max="12810" width="11.7109375" style="75" customWidth="1"/>
    <col min="12811" max="12811" width="13.7109375" style="75" customWidth="1"/>
    <col min="12812" max="12812" width="11.85546875" style="75" customWidth="1"/>
    <col min="12813" max="12813" width="13.85546875" style="75" customWidth="1"/>
    <col min="12814" max="13056" width="9.140625" style="75"/>
    <col min="13057" max="13057" width="7.85546875" style="75" customWidth="1"/>
    <col min="13058" max="13058" width="30.7109375" style="75" customWidth="1"/>
    <col min="13059" max="13059" width="13.5703125" style="75" customWidth="1"/>
    <col min="13060" max="13060" width="13.140625" style="75" customWidth="1"/>
    <col min="13061" max="13061" width="14" style="75" customWidth="1"/>
    <col min="13062" max="13062" width="13.42578125" style="75" customWidth="1"/>
    <col min="13063" max="13066" width="11.7109375" style="75" customWidth="1"/>
    <col min="13067" max="13067" width="13.7109375" style="75" customWidth="1"/>
    <col min="13068" max="13068" width="11.85546875" style="75" customWidth="1"/>
    <col min="13069" max="13069" width="13.85546875" style="75" customWidth="1"/>
    <col min="13070" max="13312" width="9.140625" style="75"/>
    <col min="13313" max="13313" width="7.85546875" style="75" customWidth="1"/>
    <col min="13314" max="13314" width="30.7109375" style="75" customWidth="1"/>
    <col min="13315" max="13315" width="13.5703125" style="75" customWidth="1"/>
    <col min="13316" max="13316" width="13.140625" style="75" customWidth="1"/>
    <col min="13317" max="13317" width="14" style="75" customWidth="1"/>
    <col min="13318" max="13318" width="13.42578125" style="75" customWidth="1"/>
    <col min="13319" max="13322" width="11.7109375" style="75" customWidth="1"/>
    <col min="13323" max="13323" width="13.7109375" style="75" customWidth="1"/>
    <col min="13324" max="13324" width="11.85546875" style="75" customWidth="1"/>
    <col min="13325" max="13325" width="13.85546875" style="75" customWidth="1"/>
    <col min="13326" max="13568" width="9.140625" style="75"/>
    <col min="13569" max="13569" width="7.85546875" style="75" customWidth="1"/>
    <col min="13570" max="13570" width="30.7109375" style="75" customWidth="1"/>
    <col min="13571" max="13571" width="13.5703125" style="75" customWidth="1"/>
    <col min="13572" max="13572" width="13.140625" style="75" customWidth="1"/>
    <col min="13573" max="13573" width="14" style="75" customWidth="1"/>
    <col min="13574" max="13574" width="13.42578125" style="75" customWidth="1"/>
    <col min="13575" max="13578" width="11.7109375" style="75" customWidth="1"/>
    <col min="13579" max="13579" width="13.7109375" style="75" customWidth="1"/>
    <col min="13580" max="13580" width="11.85546875" style="75" customWidth="1"/>
    <col min="13581" max="13581" width="13.85546875" style="75" customWidth="1"/>
    <col min="13582" max="13824" width="9.140625" style="75"/>
    <col min="13825" max="13825" width="7.85546875" style="75" customWidth="1"/>
    <col min="13826" max="13826" width="30.7109375" style="75" customWidth="1"/>
    <col min="13827" max="13827" width="13.5703125" style="75" customWidth="1"/>
    <col min="13828" max="13828" width="13.140625" style="75" customWidth="1"/>
    <col min="13829" max="13829" width="14" style="75" customWidth="1"/>
    <col min="13830" max="13830" width="13.42578125" style="75" customWidth="1"/>
    <col min="13831" max="13834" width="11.7109375" style="75" customWidth="1"/>
    <col min="13835" max="13835" width="13.7109375" style="75" customWidth="1"/>
    <col min="13836" max="13836" width="11.85546875" style="75" customWidth="1"/>
    <col min="13837" max="13837" width="13.85546875" style="75" customWidth="1"/>
    <col min="13838" max="14080" width="9.140625" style="75"/>
    <col min="14081" max="14081" width="7.85546875" style="75" customWidth="1"/>
    <col min="14082" max="14082" width="30.7109375" style="75" customWidth="1"/>
    <col min="14083" max="14083" width="13.5703125" style="75" customWidth="1"/>
    <col min="14084" max="14084" width="13.140625" style="75" customWidth="1"/>
    <col min="14085" max="14085" width="14" style="75" customWidth="1"/>
    <col min="14086" max="14086" width="13.42578125" style="75" customWidth="1"/>
    <col min="14087" max="14090" width="11.7109375" style="75" customWidth="1"/>
    <col min="14091" max="14091" width="13.7109375" style="75" customWidth="1"/>
    <col min="14092" max="14092" width="11.85546875" style="75" customWidth="1"/>
    <col min="14093" max="14093" width="13.85546875" style="75" customWidth="1"/>
    <col min="14094" max="14336" width="9.140625" style="75"/>
    <col min="14337" max="14337" width="7.85546875" style="75" customWidth="1"/>
    <col min="14338" max="14338" width="30.7109375" style="75" customWidth="1"/>
    <col min="14339" max="14339" width="13.5703125" style="75" customWidth="1"/>
    <col min="14340" max="14340" width="13.140625" style="75" customWidth="1"/>
    <col min="14341" max="14341" width="14" style="75" customWidth="1"/>
    <col min="14342" max="14342" width="13.42578125" style="75" customWidth="1"/>
    <col min="14343" max="14346" width="11.7109375" style="75" customWidth="1"/>
    <col min="14347" max="14347" width="13.7109375" style="75" customWidth="1"/>
    <col min="14348" max="14348" width="11.85546875" style="75" customWidth="1"/>
    <col min="14349" max="14349" width="13.85546875" style="75" customWidth="1"/>
    <col min="14350" max="14592" width="9.140625" style="75"/>
    <col min="14593" max="14593" width="7.85546875" style="75" customWidth="1"/>
    <col min="14594" max="14594" width="30.7109375" style="75" customWidth="1"/>
    <col min="14595" max="14595" width="13.5703125" style="75" customWidth="1"/>
    <col min="14596" max="14596" width="13.140625" style="75" customWidth="1"/>
    <col min="14597" max="14597" width="14" style="75" customWidth="1"/>
    <col min="14598" max="14598" width="13.42578125" style="75" customWidth="1"/>
    <col min="14599" max="14602" width="11.7109375" style="75" customWidth="1"/>
    <col min="14603" max="14603" width="13.7109375" style="75" customWidth="1"/>
    <col min="14604" max="14604" width="11.85546875" style="75" customWidth="1"/>
    <col min="14605" max="14605" width="13.85546875" style="75" customWidth="1"/>
    <col min="14606" max="14848" width="9.140625" style="75"/>
    <col min="14849" max="14849" width="7.85546875" style="75" customWidth="1"/>
    <col min="14850" max="14850" width="30.7109375" style="75" customWidth="1"/>
    <col min="14851" max="14851" width="13.5703125" style="75" customWidth="1"/>
    <col min="14852" max="14852" width="13.140625" style="75" customWidth="1"/>
    <col min="14853" max="14853" width="14" style="75" customWidth="1"/>
    <col min="14854" max="14854" width="13.42578125" style="75" customWidth="1"/>
    <col min="14855" max="14858" width="11.7109375" style="75" customWidth="1"/>
    <col min="14859" max="14859" width="13.7109375" style="75" customWidth="1"/>
    <col min="14860" max="14860" width="11.85546875" style="75" customWidth="1"/>
    <col min="14861" max="14861" width="13.85546875" style="75" customWidth="1"/>
    <col min="14862" max="15104" width="9.140625" style="75"/>
    <col min="15105" max="15105" width="7.85546875" style="75" customWidth="1"/>
    <col min="15106" max="15106" width="30.7109375" style="75" customWidth="1"/>
    <col min="15107" max="15107" width="13.5703125" style="75" customWidth="1"/>
    <col min="15108" max="15108" width="13.140625" style="75" customWidth="1"/>
    <col min="15109" max="15109" width="14" style="75" customWidth="1"/>
    <col min="15110" max="15110" width="13.42578125" style="75" customWidth="1"/>
    <col min="15111" max="15114" width="11.7109375" style="75" customWidth="1"/>
    <col min="15115" max="15115" width="13.7109375" style="75" customWidth="1"/>
    <col min="15116" max="15116" width="11.85546875" style="75" customWidth="1"/>
    <col min="15117" max="15117" width="13.85546875" style="75" customWidth="1"/>
    <col min="15118" max="15360" width="9.140625" style="75"/>
    <col min="15361" max="15361" width="7.85546875" style="75" customWidth="1"/>
    <col min="15362" max="15362" width="30.7109375" style="75" customWidth="1"/>
    <col min="15363" max="15363" width="13.5703125" style="75" customWidth="1"/>
    <col min="15364" max="15364" width="13.140625" style="75" customWidth="1"/>
    <col min="15365" max="15365" width="14" style="75" customWidth="1"/>
    <col min="15366" max="15366" width="13.42578125" style="75" customWidth="1"/>
    <col min="15367" max="15370" width="11.7109375" style="75" customWidth="1"/>
    <col min="15371" max="15371" width="13.7109375" style="75" customWidth="1"/>
    <col min="15372" max="15372" width="11.85546875" style="75" customWidth="1"/>
    <col min="15373" max="15373" width="13.85546875" style="75" customWidth="1"/>
    <col min="15374" max="15616" width="9.140625" style="75"/>
    <col min="15617" max="15617" width="7.85546875" style="75" customWidth="1"/>
    <col min="15618" max="15618" width="30.7109375" style="75" customWidth="1"/>
    <col min="15619" max="15619" width="13.5703125" style="75" customWidth="1"/>
    <col min="15620" max="15620" width="13.140625" style="75" customWidth="1"/>
    <col min="15621" max="15621" width="14" style="75" customWidth="1"/>
    <col min="15622" max="15622" width="13.42578125" style="75" customWidth="1"/>
    <col min="15623" max="15626" width="11.7109375" style="75" customWidth="1"/>
    <col min="15627" max="15627" width="13.7109375" style="75" customWidth="1"/>
    <col min="15628" max="15628" width="11.85546875" style="75" customWidth="1"/>
    <col min="15629" max="15629" width="13.85546875" style="75" customWidth="1"/>
    <col min="15630" max="15872" width="9.140625" style="75"/>
    <col min="15873" max="15873" width="7.85546875" style="75" customWidth="1"/>
    <col min="15874" max="15874" width="30.7109375" style="75" customWidth="1"/>
    <col min="15875" max="15875" width="13.5703125" style="75" customWidth="1"/>
    <col min="15876" max="15876" width="13.140625" style="75" customWidth="1"/>
    <col min="15877" max="15877" width="14" style="75" customWidth="1"/>
    <col min="15878" max="15878" width="13.42578125" style="75" customWidth="1"/>
    <col min="15879" max="15882" width="11.7109375" style="75" customWidth="1"/>
    <col min="15883" max="15883" width="13.7109375" style="75" customWidth="1"/>
    <col min="15884" max="15884" width="11.85546875" style="75" customWidth="1"/>
    <col min="15885" max="15885" width="13.85546875" style="75" customWidth="1"/>
    <col min="15886" max="16128" width="9.140625" style="75"/>
    <col min="16129" max="16129" width="7.85546875" style="75" customWidth="1"/>
    <col min="16130" max="16130" width="30.7109375" style="75" customWidth="1"/>
    <col min="16131" max="16131" width="13.5703125" style="75" customWidth="1"/>
    <col min="16132" max="16132" width="13.140625" style="75" customWidth="1"/>
    <col min="16133" max="16133" width="14" style="75" customWidth="1"/>
    <col min="16134" max="16134" width="13.42578125" style="75" customWidth="1"/>
    <col min="16135" max="16138" width="11.7109375" style="75" customWidth="1"/>
    <col min="16139" max="16139" width="13.7109375" style="75" customWidth="1"/>
    <col min="16140" max="16140" width="11.85546875" style="75" customWidth="1"/>
    <col min="16141" max="16141" width="13.85546875" style="75" customWidth="1"/>
    <col min="16142" max="16384" width="9.140625" style="75"/>
  </cols>
  <sheetData>
    <row r="1" spans="1:18" x14ac:dyDescent="0.25">
      <c r="A1" s="492" t="s">
        <v>324</v>
      </c>
      <c r="B1" s="492"/>
      <c r="C1" s="492"/>
      <c r="D1" s="492"/>
      <c r="E1" s="492"/>
      <c r="F1" s="492"/>
      <c r="G1" s="492"/>
      <c r="H1" s="492"/>
      <c r="I1" s="492"/>
      <c r="J1" s="492"/>
      <c r="K1" s="492"/>
      <c r="L1" s="492"/>
      <c r="M1" s="492"/>
      <c r="N1" s="492"/>
      <c r="O1" s="492"/>
    </row>
    <row r="2" spans="1:18" x14ac:dyDescent="0.25">
      <c r="A2" s="493" t="s">
        <v>325</v>
      </c>
      <c r="B2" s="493"/>
      <c r="C2" s="493"/>
      <c r="D2" s="493"/>
      <c r="E2" s="493"/>
      <c r="F2" s="493"/>
      <c r="G2" s="493"/>
      <c r="H2" s="493"/>
      <c r="I2" s="493"/>
      <c r="J2" s="493"/>
      <c r="K2" s="493"/>
      <c r="L2" s="493"/>
      <c r="M2" s="493"/>
      <c r="N2" s="493"/>
      <c r="O2" s="493"/>
    </row>
    <row r="3" spans="1:18" x14ac:dyDescent="0.2">
      <c r="A3" s="573" t="s">
        <v>533</v>
      </c>
      <c r="B3" s="573"/>
      <c r="C3" s="573"/>
      <c r="D3" s="573"/>
      <c r="E3" s="573"/>
      <c r="F3" s="573"/>
      <c r="G3" s="573"/>
      <c r="H3" s="573"/>
      <c r="I3" s="573"/>
      <c r="J3" s="573"/>
      <c r="K3" s="573"/>
      <c r="L3" s="573"/>
      <c r="M3" s="573"/>
      <c r="N3" s="573"/>
      <c r="O3" s="573"/>
    </row>
    <row r="4" spans="1:18" x14ac:dyDescent="0.2">
      <c r="A4" s="576" t="s">
        <v>326</v>
      </c>
      <c r="B4" s="576" t="s">
        <v>327</v>
      </c>
      <c r="C4" s="577" t="s">
        <v>328</v>
      </c>
      <c r="D4" s="577"/>
      <c r="E4" s="577"/>
      <c r="F4" s="577"/>
      <c r="G4" s="577"/>
      <c r="H4" s="577"/>
      <c r="I4" s="577"/>
      <c r="J4" s="577"/>
      <c r="K4" s="577"/>
      <c r="L4" s="577"/>
      <c r="M4" s="577"/>
      <c r="N4" s="577"/>
      <c r="O4" s="577"/>
    </row>
    <row r="5" spans="1:18" x14ac:dyDescent="0.2">
      <c r="A5" s="576"/>
      <c r="B5" s="576"/>
      <c r="C5" s="112">
        <v>2007</v>
      </c>
      <c r="D5" s="113">
        <v>2008</v>
      </c>
      <c r="E5" s="113">
        <v>2009</v>
      </c>
      <c r="F5" s="114">
        <v>2010</v>
      </c>
      <c r="G5" s="115">
        <v>2011</v>
      </c>
      <c r="H5" s="115">
        <v>2012</v>
      </c>
      <c r="I5" s="115">
        <v>2013</v>
      </c>
      <c r="J5" s="115">
        <v>2014</v>
      </c>
      <c r="K5" s="115">
        <v>2015</v>
      </c>
      <c r="L5" s="115">
        <v>2016</v>
      </c>
      <c r="M5" s="115" t="s">
        <v>179</v>
      </c>
      <c r="N5" s="115" t="s">
        <v>115</v>
      </c>
      <c r="O5" s="115" t="s">
        <v>44</v>
      </c>
    </row>
    <row r="6" spans="1:18" x14ac:dyDescent="0.2">
      <c r="A6" s="116">
        <v>1</v>
      </c>
      <c r="B6" s="116">
        <v>2</v>
      </c>
      <c r="C6" s="117">
        <v>3</v>
      </c>
      <c r="D6" s="117">
        <v>4</v>
      </c>
      <c r="E6" s="117">
        <v>5</v>
      </c>
      <c r="F6" s="117">
        <v>6</v>
      </c>
      <c r="G6" s="117">
        <v>7</v>
      </c>
      <c r="H6" s="117">
        <v>8</v>
      </c>
      <c r="I6" s="117">
        <v>9</v>
      </c>
      <c r="J6" s="117">
        <v>10</v>
      </c>
      <c r="K6" s="117">
        <v>11</v>
      </c>
      <c r="L6" s="117">
        <v>12</v>
      </c>
      <c r="M6" s="118">
        <v>13</v>
      </c>
      <c r="N6" s="118">
        <v>14</v>
      </c>
      <c r="O6" s="119">
        <v>15</v>
      </c>
      <c r="P6" s="120"/>
      <c r="Q6" s="120"/>
    </row>
    <row r="7" spans="1:18" ht="36" x14ac:dyDescent="0.25">
      <c r="A7" s="61" t="s">
        <v>45</v>
      </c>
      <c r="B7" s="121" t="s">
        <v>161</v>
      </c>
      <c r="C7" s="122">
        <f t="shared" ref="C7:J7" si="0">+C8+C14</f>
        <v>201199</v>
      </c>
      <c r="D7" s="122">
        <f t="shared" si="0"/>
        <v>210086</v>
      </c>
      <c r="E7" s="122">
        <f t="shared" si="0"/>
        <v>263976</v>
      </c>
      <c r="F7" s="122">
        <f t="shared" si="0"/>
        <v>249288</v>
      </c>
      <c r="G7" s="122">
        <f t="shared" si="0"/>
        <v>278455</v>
      </c>
      <c r="H7" s="122">
        <f t="shared" si="0"/>
        <v>322890</v>
      </c>
      <c r="I7" s="122">
        <f t="shared" si="0"/>
        <v>332004</v>
      </c>
      <c r="J7" s="122">
        <f t="shared" si="0"/>
        <v>374483</v>
      </c>
      <c r="K7" s="122">
        <f>+K8+K14</f>
        <v>366193</v>
      </c>
      <c r="L7" s="122">
        <v>406589</v>
      </c>
      <c r="M7" s="122">
        <v>408108</v>
      </c>
      <c r="N7" s="122">
        <v>445288.76</v>
      </c>
      <c r="O7" s="122">
        <f>O8+O14</f>
        <v>474438.77</v>
      </c>
      <c r="P7" s="120"/>
      <c r="Q7" s="123"/>
    </row>
    <row r="8" spans="1:18" x14ac:dyDescent="0.25">
      <c r="A8" s="61" t="s">
        <v>329</v>
      </c>
      <c r="B8" s="121" t="s">
        <v>330</v>
      </c>
      <c r="C8" s="122">
        <f t="shared" ref="C8:J8" si="1">SUM(C9:C13)</f>
        <v>141734</v>
      </c>
      <c r="D8" s="122">
        <f t="shared" si="1"/>
        <v>144630</v>
      </c>
      <c r="E8" s="122">
        <f t="shared" si="1"/>
        <v>181997</v>
      </c>
      <c r="F8" s="122">
        <f t="shared" si="1"/>
        <v>170720</v>
      </c>
      <c r="G8" s="122">
        <f t="shared" si="1"/>
        <v>190326</v>
      </c>
      <c r="H8" s="122">
        <f t="shared" si="1"/>
        <v>222578</v>
      </c>
      <c r="I8" s="122">
        <f t="shared" si="1"/>
        <v>235671</v>
      </c>
      <c r="J8" s="122">
        <f t="shared" si="1"/>
        <v>268490</v>
      </c>
      <c r="K8" s="122">
        <f>SUM(K9:K13)</f>
        <v>269430</v>
      </c>
      <c r="L8" s="122">
        <v>294122</v>
      </c>
      <c r="M8" s="122">
        <v>288260</v>
      </c>
      <c r="N8" s="122">
        <v>304595.21000000002</v>
      </c>
      <c r="O8" s="122">
        <f>SUM(O9:O13)</f>
        <v>320329.88</v>
      </c>
      <c r="P8" s="120"/>
      <c r="Q8" s="123"/>
      <c r="R8" s="124"/>
    </row>
    <row r="9" spans="1:18" x14ac:dyDescent="0.25">
      <c r="A9" s="84">
        <v>1</v>
      </c>
      <c r="B9" s="125" t="s">
        <v>331</v>
      </c>
      <c r="C9" s="126">
        <v>107015</v>
      </c>
      <c r="D9" s="127">
        <v>105944</v>
      </c>
      <c r="E9" s="127">
        <v>126127</v>
      </c>
      <c r="F9" s="127">
        <v>114552</v>
      </c>
      <c r="G9" s="127">
        <v>119067</v>
      </c>
      <c r="H9" s="127">
        <v>136815</v>
      </c>
      <c r="I9" s="128">
        <f>16227+124892</f>
        <v>141119</v>
      </c>
      <c r="J9" s="77">
        <f>144575+16589</f>
        <v>161164</v>
      </c>
      <c r="K9" s="77">
        <f>136396+15774</f>
        <v>152170</v>
      </c>
      <c r="L9" s="77">
        <v>163771</v>
      </c>
      <c r="M9" s="77">
        <v>154050</v>
      </c>
      <c r="N9" s="128">
        <v>160969.59</v>
      </c>
      <c r="O9" s="128">
        <f>[4]CAAA_Format3!K12+[4]CAAA_Format3!K13</f>
        <v>157188.10999999999</v>
      </c>
      <c r="P9" s="129"/>
      <c r="Q9" s="123"/>
    </row>
    <row r="10" spans="1:18" x14ac:dyDescent="0.25">
      <c r="A10" s="84">
        <v>2</v>
      </c>
      <c r="B10" s="125" t="s">
        <v>332</v>
      </c>
      <c r="C10" s="126">
        <v>21852</v>
      </c>
      <c r="D10" s="127">
        <v>22638</v>
      </c>
      <c r="E10" s="127">
        <v>29948</v>
      </c>
      <c r="F10" s="127">
        <v>28872</v>
      </c>
      <c r="G10" s="127">
        <v>39218</v>
      </c>
      <c r="H10" s="127">
        <v>45328</v>
      </c>
      <c r="I10" s="130">
        <v>48239</v>
      </c>
      <c r="J10" s="77">
        <v>53433</v>
      </c>
      <c r="K10" s="77">
        <v>57107</v>
      </c>
      <c r="L10" s="77">
        <v>61553</v>
      </c>
      <c r="M10" s="77">
        <v>60681</v>
      </c>
      <c r="N10" s="128">
        <v>61662.84</v>
      </c>
      <c r="O10" s="128">
        <f>[4]CAAA_Format3!K11</f>
        <v>67248.479999999996</v>
      </c>
      <c r="P10" s="129"/>
      <c r="Q10" s="123"/>
    </row>
    <row r="11" spans="1:18" x14ac:dyDescent="0.25">
      <c r="A11" s="84">
        <v>3</v>
      </c>
      <c r="B11" s="125" t="s">
        <v>333</v>
      </c>
      <c r="C11" s="126">
        <v>11434</v>
      </c>
      <c r="D11" s="127">
        <v>14594</v>
      </c>
      <c r="E11" s="127">
        <v>24278</v>
      </c>
      <c r="F11" s="127">
        <v>25803</v>
      </c>
      <c r="G11" s="127">
        <v>30455</v>
      </c>
      <c r="H11" s="127">
        <v>38560</v>
      </c>
      <c r="I11" s="130">
        <v>44301</v>
      </c>
      <c r="J11" s="77">
        <v>51469</v>
      </c>
      <c r="K11" s="77">
        <v>57743</v>
      </c>
      <c r="L11" s="77">
        <v>66063</v>
      </c>
      <c r="M11" s="77">
        <v>70151</v>
      </c>
      <c r="N11" s="128">
        <v>76808.600000000006</v>
      </c>
      <c r="O11" s="128">
        <f>[4]CAAA_Format3!K7</f>
        <v>87612.28</v>
      </c>
      <c r="P11" s="129"/>
      <c r="Q11" s="123"/>
    </row>
    <row r="12" spans="1:18" x14ac:dyDescent="0.25">
      <c r="A12" s="84">
        <v>4</v>
      </c>
      <c r="B12" s="125" t="s">
        <v>334</v>
      </c>
      <c r="C12" s="126">
        <v>1222</v>
      </c>
      <c r="D12" s="127">
        <v>1247</v>
      </c>
      <c r="E12" s="127">
        <v>1437</v>
      </c>
      <c r="F12" s="127">
        <v>1300</v>
      </c>
      <c r="G12" s="127">
        <v>1398</v>
      </c>
      <c r="H12" s="127">
        <v>1662</v>
      </c>
      <c r="I12" s="130">
        <v>1789</v>
      </c>
      <c r="J12" s="77">
        <v>2182</v>
      </c>
      <c r="K12" s="77">
        <v>2145</v>
      </c>
      <c r="L12" s="77">
        <v>2458</v>
      </c>
      <c r="M12" s="77">
        <v>2423</v>
      </c>
      <c r="N12" s="128">
        <v>2786.02</v>
      </c>
      <c r="O12" s="128">
        <f>[4]CAAA_Format3!K14+[4]CAAA_Format3!K15</f>
        <v>3003.23</v>
      </c>
      <c r="P12" s="129"/>
      <c r="Q12" s="123"/>
    </row>
    <row r="13" spans="1:18" x14ac:dyDescent="0.25">
      <c r="A13" s="84">
        <v>5</v>
      </c>
      <c r="B13" s="125" t="s">
        <v>185</v>
      </c>
      <c r="C13" s="126">
        <v>211</v>
      </c>
      <c r="D13" s="127">
        <v>207</v>
      </c>
      <c r="E13" s="127">
        <v>207</v>
      </c>
      <c r="F13" s="127">
        <v>193</v>
      </c>
      <c r="G13" s="127">
        <v>188</v>
      </c>
      <c r="H13" s="127">
        <v>213</v>
      </c>
      <c r="I13" s="77">
        <f>136+87</f>
        <v>223</v>
      </c>
      <c r="J13" s="77">
        <f>154+88</f>
        <v>242</v>
      </c>
      <c r="K13" s="77">
        <f>136+129</f>
        <v>265</v>
      </c>
      <c r="L13" s="77">
        <v>277</v>
      </c>
      <c r="M13" s="77">
        <v>955</v>
      </c>
      <c r="N13" s="128">
        <v>2368.16</v>
      </c>
      <c r="O13" s="128">
        <f>[4]CAAA_Format3!K9+[4]CAAA_Format3!K8+[4]CAAA_Format3!K10+[4]CAAA_Format3!K16+[4]CAAA_Format3!K17</f>
        <v>5277.78</v>
      </c>
      <c r="P13" s="129"/>
      <c r="Q13" s="123"/>
    </row>
    <row r="14" spans="1:18" x14ac:dyDescent="0.25">
      <c r="A14" s="61" t="s">
        <v>335</v>
      </c>
      <c r="B14" s="121" t="s">
        <v>336</v>
      </c>
      <c r="C14" s="122">
        <f t="shared" ref="C14:J14" si="2">SUM(C15:C20)</f>
        <v>59465</v>
      </c>
      <c r="D14" s="122">
        <f t="shared" si="2"/>
        <v>65456</v>
      </c>
      <c r="E14" s="122">
        <f t="shared" si="2"/>
        <v>81979</v>
      </c>
      <c r="F14" s="122">
        <f t="shared" si="2"/>
        <v>78568</v>
      </c>
      <c r="G14" s="122">
        <f t="shared" si="2"/>
        <v>88129</v>
      </c>
      <c r="H14" s="122">
        <f t="shared" si="2"/>
        <v>100312</v>
      </c>
      <c r="I14" s="122">
        <f t="shared" si="2"/>
        <v>96333</v>
      </c>
      <c r="J14" s="122">
        <f t="shared" si="2"/>
        <v>105993</v>
      </c>
      <c r="K14" s="122">
        <f>SUM(K15:K20)</f>
        <v>96763</v>
      </c>
      <c r="L14" s="122">
        <v>112467</v>
      </c>
      <c r="M14" s="122">
        <v>119848</v>
      </c>
      <c r="N14" s="122">
        <v>140693.56</v>
      </c>
      <c r="O14" s="131">
        <f>SUM(O15:O20)</f>
        <v>154108.89000000001</v>
      </c>
      <c r="P14" s="132"/>
      <c r="Q14" s="123"/>
      <c r="R14" s="124"/>
    </row>
    <row r="15" spans="1:18" x14ac:dyDescent="0.25">
      <c r="A15" s="40">
        <v>6</v>
      </c>
      <c r="B15" s="125" t="s">
        <v>309</v>
      </c>
      <c r="C15" s="126">
        <v>38014</v>
      </c>
      <c r="D15" s="127">
        <v>43207</v>
      </c>
      <c r="E15" s="127">
        <v>56600</v>
      </c>
      <c r="F15" s="127">
        <v>56156</v>
      </c>
      <c r="G15" s="127">
        <v>65907</v>
      </c>
      <c r="H15" s="127">
        <v>76401</v>
      </c>
      <c r="I15" s="130">
        <v>73120</v>
      </c>
      <c r="J15" s="77">
        <v>79825</v>
      </c>
      <c r="K15" s="77">
        <v>75253</v>
      </c>
      <c r="L15" s="77">
        <v>90112</v>
      </c>
      <c r="M15" s="77">
        <v>97433</v>
      </c>
      <c r="N15" s="128">
        <v>112649.86</v>
      </c>
      <c r="O15" s="128">
        <f>[4]CAAA_Format3!K22</f>
        <v>122498.39</v>
      </c>
      <c r="P15" s="120"/>
      <c r="Q15" s="123"/>
    </row>
    <row r="16" spans="1:18" x14ac:dyDescent="0.25">
      <c r="A16" s="40">
        <v>7</v>
      </c>
      <c r="B16" s="125" t="s">
        <v>308</v>
      </c>
      <c r="C16" s="126">
        <v>10660</v>
      </c>
      <c r="D16" s="127">
        <v>11393</v>
      </c>
      <c r="E16" s="127">
        <v>12485</v>
      </c>
      <c r="F16" s="127">
        <v>11090</v>
      </c>
      <c r="G16" s="127">
        <v>11899</v>
      </c>
      <c r="H16" s="127">
        <v>13765</v>
      </c>
      <c r="I16" s="130">
        <v>13826</v>
      </c>
      <c r="J16" s="77">
        <v>16085</v>
      </c>
      <c r="K16" s="77">
        <v>12611</v>
      </c>
      <c r="L16" s="77">
        <v>13575</v>
      </c>
      <c r="M16" s="77">
        <v>12597</v>
      </c>
      <c r="N16" s="128">
        <v>15397.67</v>
      </c>
      <c r="O16" s="128">
        <f>[4]CAAA_Format3!K19</f>
        <v>15465.59</v>
      </c>
      <c r="P16" s="120"/>
      <c r="Q16" s="123"/>
    </row>
    <row r="17" spans="1:18" x14ac:dyDescent="0.25">
      <c r="A17" s="40">
        <v>8</v>
      </c>
      <c r="B17" s="125" t="s">
        <v>305</v>
      </c>
      <c r="C17" s="126">
        <v>2567</v>
      </c>
      <c r="D17" s="127">
        <v>2049</v>
      </c>
      <c r="E17" s="127">
        <v>2216</v>
      </c>
      <c r="F17" s="127">
        <v>1715</v>
      </c>
      <c r="G17" s="127">
        <v>1489</v>
      </c>
      <c r="H17" s="127">
        <v>1516</v>
      </c>
      <c r="I17" s="130">
        <v>1460</v>
      </c>
      <c r="J17" s="77">
        <v>1453</v>
      </c>
      <c r="K17" s="77">
        <v>1329</v>
      </c>
      <c r="L17" s="77">
        <v>1215</v>
      </c>
      <c r="M17" s="77">
        <v>1010</v>
      </c>
      <c r="N17" s="128">
        <v>845.81</v>
      </c>
      <c r="O17" s="128">
        <f>[4]CAAA_Format3!K25</f>
        <v>724.54</v>
      </c>
      <c r="P17" s="120"/>
      <c r="Q17" s="123"/>
    </row>
    <row r="18" spans="1:18" x14ac:dyDescent="0.25">
      <c r="A18" s="40">
        <v>9</v>
      </c>
      <c r="B18" s="125" t="s">
        <v>307</v>
      </c>
      <c r="C18" s="126">
        <v>2441</v>
      </c>
      <c r="D18" s="127">
        <v>2446</v>
      </c>
      <c r="E18" s="127">
        <v>2406</v>
      </c>
      <c r="F18" s="127">
        <v>1901</v>
      </c>
      <c r="G18" s="127">
        <v>1750</v>
      </c>
      <c r="H18" s="127">
        <v>1657</v>
      </c>
      <c r="I18" s="130">
        <v>1514</v>
      </c>
      <c r="J18" s="77">
        <v>2517</v>
      </c>
      <c r="K18" s="77">
        <v>2058</v>
      </c>
      <c r="L18" s="77">
        <v>2467</v>
      </c>
      <c r="M18" s="77">
        <v>2957</v>
      </c>
      <c r="N18" s="128">
        <v>4344.68</v>
      </c>
      <c r="O18" s="128">
        <f>[4]CAAA_Format3!K20</f>
        <v>4913.18</v>
      </c>
      <c r="P18" s="120"/>
      <c r="Q18" s="123"/>
    </row>
    <row r="19" spans="1:18" x14ac:dyDescent="0.25">
      <c r="A19" s="40">
        <v>10</v>
      </c>
      <c r="B19" s="125" t="s">
        <v>263</v>
      </c>
      <c r="C19" s="126">
        <v>5761</v>
      </c>
      <c r="D19" s="127">
        <v>6336</v>
      </c>
      <c r="E19" s="127">
        <v>8246</v>
      </c>
      <c r="F19" s="127">
        <f>6913+771</f>
        <v>7684</v>
      </c>
      <c r="G19" s="127">
        <v>7062</v>
      </c>
      <c r="H19" s="127">
        <v>6953</v>
      </c>
      <c r="I19" s="128">
        <f>5722+675</f>
        <v>6397</v>
      </c>
      <c r="J19" s="77">
        <f>5452+647</f>
        <v>6099</v>
      </c>
      <c r="K19" s="77">
        <f>4885+619</f>
        <v>5504</v>
      </c>
      <c r="L19" s="77">
        <v>5094</v>
      </c>
      <c r="M19" s="77">
        <v>5848</v>
      </c>
      <c r="N19" s="128">
        <v>7453.1299999999992</v>
      </c>
      <c r="O19" s="128">
        <f>[4]CAAA_Format3!K23+[4]CAAA_Format3!K24</f>
        <v>10505.03</v>
      </c>
      <c r="P19" s="120"/>
      <c r="Q19" s="123"/>
    </row>
    <row r="20" spans="1:18" x14ac:dyDescent="0.25">
      <c r="A20" s="40">
        <v>11</v>
      </c>
      <c r="B20" s="125" t="s">
        <v>185</v>
      </c>
      <c r="C20" s="126">
        <v>22</v>
      </c>
      <c r="D20" s="127">
        <v>25</v>
      </c>
      <c r="E20" s="127">
        <v>26</v>
      </c>
      <c r="F20" s="127">
        <v>22</v>
      </c>
      <c r="G20" s="127">
        <v>22</v>
      </c>
      <c r="H20" s="127">
        <v>20</v>
      </c>
      <c r="I20" s="128">
        <f>2+14</f>
        <v>16</v>
      </c>
      <c r="J20" s="77">
        <f>2+12</f>
        <v>14</v>
      </c>
      <c r="K20" s="77">
        <v>8</v>
      </c>
      <c r="L20" s="77">
        <v>4</v>
      </c>
      <c r="M20" s="77">
        <v>3</v>
      </c>
      <c r="N20" s="128">
        <v>2.4000000000000004</v>
      </c>
      <c r="O20" s="128">
        <f>[4]CAAA_Format3!K21</f>
        <v>2.16</v>
      </c>
      <c r="P20" s="120"/>
      <c r="Q20" s="123"/>
    </row>
    <row r="21" spans="1:18" ht="24" x14ac:dyDescent="0.25">
      <c r="A21" s="61" t="s">
        <v>60</v>
      </c>
      <c r="B21" s="121" t="s">
        <v>337</v>
      </c>
      <c r="C21" s="133">
        <f t="shared" ref="C21:I21" si="3">+C22+C23</f>
        <v>13967</v>
      </c>
      <c r="D21" s="133">
        <f t="shared" si="3"/>
        <v>22112</v>
      </c>
      <c r="E21" s="133">
        <f t="shared" si="3"/>
        <v>20675</v>
      </c>
      <c r="F21" s="133">
        <f t="shared" si="3"/>
        <v>53405</v>
      </c>
      <c r="G21" s="133">
        <f t="shared" si="3"/>
        <v>70439</v>
      </c>
      <c r="H21" s="133">
        <f t="shared" si="3"/>
        <v>94752</v>
      </c>
      <c r="I21" s="133">
        <f t="shared" si="3"/>
        <v>110514</v>
      </c>
      <c r="J21" s="133">
        <f>+J22+J23</f>
        <v>129116</v>
      </c>
      <c r="K21" s="133">
        <f>+K22+K23</f>
        <v>195083</v>
      </c>
      <c r="L21" s="133">
        <v>214765</v>
      </c>
      <c r="M21" s="133">
        <v>213882</v>
      </c>
      <c r="N21" s="133">
        <v>281599.32199999993</v>
      </c>
      <c r="O21" s="134">
        <f>O22+O23</f>
        <v>241378.180255574</v>
      </c>
      <c r="P21" s="120"/>
      <c r="Q21" s="123"/>
      <c r="R21" s="124"/>
    </row>
    <row r="22" spans="1:18" ht="24" x14ac:dyDescent="0.25">
      <c r="A22" s="116" t="s">
        <v>164</v>
      </c>
      <c r="B22" s="125" t="s">
        <v>338</v>
      </c>
      <c r="C22" s="135">
        <v>12548</v>
      </c>
      <c r="D22" s="135">
        <v>19652</v>
      </c>
      <c r="E22" s="136">
        <v>15891</v>
      </c>
      <c r="F22" s="137">
        <v>46550</v>
      </c>
      <c r="G22" s="137">
        <v>57748</v>
      </c>
      <c r="H22" s="137">
        <v>63511</v>
      </c>
      <c r="I22" s="137">
        <v>89918</v>
      </c>
      <c r="J22" s="137">
        <v>106391</v>
      </c>
      <c r="K22" s="137">
        <v>194369</v>
      </c>
      <c r="L22" s="137">
        <v>214051</v>
      </c>
      <c r="M22" s="137">
        <v>213240</v>
      </c>
      <c r="N22" s="137">
        <v>279813.47199999995</v>
      </c>
      <c r="O22" s="138">
        <f>'[4]RBI DEPR'!M9/10+[4]Defence!K7+'[4]CCIL_29 March 2019'!F2+'[4]CCIL_29 March 2019'!F3+'[4]CCIL_29 March 2019'!F4</f>
        <v>239557.82805046</v>
      </c>
      <c r="P22" s="120"/>
      <c r="Q22" s="123"/>
      <c r="R22" s="124"/>
    </row>
    <row r="23" spans="1:18" ht="24" x14ac:dyDescent="0.25">
      <c r="A23" s="116" t="s">
        <v>166</v>
      </c>
      <c r="B23" s="125" t="s">
        <v>339</v>
      </c>
      <c r="C23" s="135">
        <v>1419</v>
      </c>
      <c r="D23" s="139">
        <v>2460</v>
      </c>
      <c r="E23" s="44">
        <v>4784</v>
      </c>
      <c r="F23" s="130">
        <v>6855</v>
      </c>
      <c r="G23" s="130">
        <v>12691</v>
      </c>
      <c r="H23" s="130">
        <v>31241</v>
      </c>
      <c r="I23" s="130">
        <v>20596</v>
      </c>
      <c r="J23" s="137">
        <v>22725</v>
      </c>
      <c r="K23" s="137">
        <v>714</v>
      </c>
      <c r="L23" s="137">
        <v>714</v>
      </c>
      <c r="M23" s="77">
        <v>642</v>
      </c>
      <c r="N23" s="128">
        <v>1785.85</v>
      </c>
      <c r="O23" s="140">
        <f>'[4]RBI DEPR Format1'!G41</f>
        <v>1820.3522051139998</v>
      </c>
      <c r="P23" s="120"/>
      <c r="Q23" s="123"/>
    </row>
    <row r="24" spans="1:18" ht="24" x14ac:dyDescent="0.25">
      <c r="A24" s="61" t="s">
        <v>68</v>
      </c>
      <c r="B24" s="121" t="s">
        <v>340</v>
      </c>
      <c r="C24" s="141">
        <f t="shared" ref="C24:J24" si="4">+C7+C21</f>
        <v>215166</v>
      </c>
      <c r="D24" s="141">
        <f t="shared" si="4"/>
        <v>232198</v>
      </c>
      <c r="E24" s="142">
        <f t="shared" si="4"/>
        <v>284651</v>
      </c>
      <c r="F24" s="143">
        <f t="shared" si="4"/>
        <v>302693</v>
      </c>
      <c r="G24" s="143">
        <f t="shared" si="4"/>
        <v>348894</v>
      </c>
      <c r="H24" s="143">
        <f t="shared" si="4"/>
        <v>417642</v>
      </c>
      <c r="I24" s="143">
        <f t="shared" si="4"/>
        <v>442518</v>
      </c>
      <c r="J24" s="143">
        <f t="shared" si="4"/>
        <v>503599</v>
      </c>
      <c r="K24" s="143">
        <f>+K7+K21</f>
        <v>561276</v>
      </c>
      <c r="L24" s="143">
        <v>621354</v>
      </c>
      <c r="M24" s="143">
        <v>621990</v>
      </c>
      <c r="N24" s="143">
        <v>726888.08199999994</v>
      </c>
      <c r="O24" s="144">
        <f>O7+O21</f>
        <v>715816.95025557396</v>
      </c>
      <c r="P24" s="120"/>
      <c r="Q24" s="123"/>
    </row>
    <row r="25" spans="1:18" x14ac:dyDescent="0.25">
      <c r="A25" s="61" t="s">
        <v>69</v>
      </c>
      <c r="B25" s="121" t="s">
        <v>341</v>
      </c>
      <c r="C25" s="145">
        <v>751402</v>
      </c>
      <c r="D25" s="142">
        <v>897290</v>
      </c>
      <c r="E25" s="142">
        <v>1142125</v>
      </c>
      <c r="F25" s="143">
        <v>1178638</v>
      </c>
      <c r="G25" s="143">
        <v>1419407</v>
      </c>
      <c r="H25" s="143">
        <v>1844167</v>
      </c>
      <c r="I25" s="143">
        <v>2224734</v>
      </c>
      <c r="J25" s="143">
        <v>2682214</v>
      </c>
      <c r="K25" s="143">
        <v>2971542</v>
      </c>
      <c r="L25" s="143">
        <v>3218875</v>
      </c>
      <c r="M25" s="143">
        <v>3060537</v>
      </c>
      <c r="N25" s="143">
        <v>3441090.0152499992</v>
      </c>
      <c r="O25" s="144">
        <f>[4]Statement1_RBI!G69</f>
        <v>3754101.3328213454</v>
      </c>
      <c r="P25" s="120"/>
      <c r="Q25" s="120"/>
    </row>
    <row r="26" spans="1:18" x14ac:dyDescent="0.2">
      <c r="A26" s="578" t="s">
        <v>119</v>
      </c>
      <c r="B26" s="579"/>
      <c r="C26" s="579"/>
      <c r="D26" s="579"/>
      <c r="E26" s="579"/>
      <c r="F26" s="579"/>
      <c r="G26" s="579"/>
      <c r="H26" s="579"/>
      <c r="I26" s="579"/>
      <c r="J26" s="579"/>
      <c r="K26" s="579"/>
      <c r="L26" s="105"/>
      <c r="M26" s="146"/>
      <c r="N26" s="105"/>
      <c r="O26" s="147"/>
    </row>
    <row r="27" spans="1:18" ht="24" x14ac:dyDescent="0.25">
      <c r="A27" s="103" t="s">
        <v>342</v>
      </c>
      <c r="B27" s="148" t="s">
        <v>343</v>
      </c>
      <c r="C27" s="89">
        <v>5</v>
      </c>
      <c r="D27" s="89">
        <v>4.7</v>
      </c>
      <c r="E27" s="89">
        <v>5.0999999999999996</v>
      </c>
      <c r="F27" s="89">
        <v>4.7</v>
      </c>
      <c r="G27" s="89">
        <v>4.5</v>
      </c>
      <c r="H27" s="89">
        <v>4.5999999999999996</v>
      </c>
      <c r="I27" s="89">
        <v>4.4000000000000004</v>
      </c>
      <c r="J27" s="89">
        <v>4.5</v>
      </c>
      <c r="K27" s="89">
        <v>4.4000000000000004</v>
      </c>
      <c r="L27" s="89">
        <v>4.5</v>
      </c>
      <c r="M27" s="89">
        <v>4.2</v>
      </c>
      <c r="N27" s="89">
        <v>4.2520495883157219</v>
      </c>
      <c r="O27" s="149">
        <f>O24/[4]GDP!B9*100</f>
        <v>3.7654433189296732</v>
      </c>
    </row>
    <row r="28" spans="1:18" ht="36" x14ac:dyDescent="0.25">
      <c r="A28" s="103" t="s">
        <v>344</v>
      </c>
      <c r="B28" s="148" t="s">
        <v>345</v>
      </c>
      <c r="C28" s="89">
        <v>4.7</v>
      </c>
      <c r="D28" s="89">
        <v>4.2</v>
      </c>
      <c r="E28" s="89">
        <v>4.7</v>
      </c>
      <c r="F28" s="89">
        <v>3.8</v>
      </c>
      <c r="G28" s="89">
        <v>3.6</v>
      </c>
      <c r="H28" s="89">
        <v>3.6</v>
      </c>
      <c r="I28" s="89">
        <v>3.3</v>
      </c>
      <c r="J28" s="89">
        <v>3.3</v>
      </c>
      <c r="K28" s="89">
        <v>2.9</v>
      </c>
      <c r="L28" s="89">
        <v>3</v>
      </c>
      <c r="M28" s="89">
        <v>2.7</v>
      </c>
      <c r="N28" s="89">
        <v>2.6047887364311175</v>
      </c>
      <c r="O28" s="150">
        <f>O7/[4]GDP!B9*100</f>
        <v>2.4957110838181094</v>
      </c>
    </row>
    <row r="29" spans="1:18" x14ac:dyDescent="0.25">
      <c r="A29" s="574" t="s">
        <v>346</v>
      </c>
      <c r="B29" s="574"/>
      <c r="C29" s="574"/>
      <c r="D29" s="574"/>
      <c r="E29" s="574"/>
      <c r="F29" s="574"/>
      <c r="G29" s="574"/>
      <c r="H29" s="574"/>
      <c r="I29" s="574"/>
      <c r="J29" s="574"/>
      <c r="K29" s="574"/>
      <c r="L29" s="574"/>
      <c r="M29" s="574"/>
      <c r="N29" s="574"/>
      <c r="O29" s="574"/>
    </row>
    <row r="30" spans="1:18" x14ac:dyDescent="0.25">
      <c r="A30" s="575" t="s">
        <v>534</v>
      </c>
      <c r="B30" s="575"/>
      <c r="C30" s="575"/>
      <c r="D30" s="575"/>
      <c r="E30" s="575"/>
      <c r="F30" s="575"/>
      <c r="G30" s="575"/>
      <c r="H30" s="575"/>
      <c r="I30" s="575"/>
      <c r="J30" s="575"/>
      <c r="K30" s="575"/>
      <c r="L30" s="575"/>
      <c r="M30" s="575"/>
      <c r="N30" s="575"/>
      <c r="O30" s="575"/>
    </row>
    <row r="31" spans="1:18" x14ac:dyDescent="0.25">
      <c r="J31" s="90"/>
      <c r="K31" s="90"/>
      <c r="L31" s="90"/>
    </row>
    <row r="32" spans="1:18" x14ac:dyDescent="0.25">
      <c r="F32" s="151"/>
      <c r="G32" s="151"/>
      <c r="H32" s="151"/>
      <c r="I32" s="151"/>
      <c r="J32" s="90"/>
      <c r="K32" s="90"/>
      <c r="L32" s="90"/>
      <c r="M32" s="152"/>
    </row>
    <row r="33" spans="6:12" x14ac:dyDescent="0.25">
      <c r="F33" s="151"/>
      <c r="G33" s="151"/>
      <c r="H33" s="151"/>
      <c r="I33" s="151"/>
      <c r="J33" s="151"/>
      <c r="K33" s="153"/>
      <c r="L33" s="151"/>
    </row>
    <row r="34" spans="6:12" x14ac:dyDescent="0.25">
      <c r="F34" s="151"/>
      <c r="G34" s="151"/>
      <c r="H34" s="151"/>
      <c r="I34" s="151"/>
      <c r="J34" s="90"/>
      <c r="K34" s="151"/>
      <c r="L34" s="90"/>
    </row>
  </sheetData>
  <mergeCells count="9">
    <mergeCell ref="A1:O1"/>
    <mergeCell ref="A3:O3"/>
    <mergeCell ref="A29:O29"/>
    <mergeCell ref="A30:O30"/>
    <mergeCell ref="A4:A5"/>
    <mergeCell ref="B4:B5"/>
    <mergeCell ref="C4:O4"/>
    <mergeCell ref="A26:K26"/>
    <mergeCell ref="A2:O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election activeCell="I27" sqref="I27"/>
    </sheetView>
  </sheetViews>
  <sheetFormatPr defaultRowHeight="12" customHeight="1" x14ac:dyDescent="0.25"/>
  <cols>
    <col min="1" max="1" width="5" customWidth="1"/>
    <col min="2" max="2" width="25.28515625" customWidth="1"/>
  </cols>
  <sheetData>
    <row r="1" spans="1:9" ht="12" customHeight="1" x14ac:dyDescent="0.25">
      <c r="A1" s="529" t="s">
        <v>530</v>
      </c>
      <c r="B1" s="529"/>
      <c r="C1" s="529"/>
      <c r="D1" s="529"/>
      <c r="E1" s="529"/>
      <c r="F1" s="529"/>
      <c r="G1" s="529"/>
      <c r="H1" s="529"/>
      <c r="I1" s="529"/>
    </row>
    <row r="2" spans="1:9" ht="18.75" customHeight="1" x14ac:dyDescent="0.25">
      <c r="A2" s="580" t="s">
        <v>347</v>
      </c>
      <c r="B2" s="580"/>
      <c r="C2" s="580"/>
      <c r="D2" s="580"/>
      <c r="E2" s="580"/>
      <c r="F2" s="580"/>
      <c r="G2" s="580"/>
      <c r="H2" s="580"/>
      <c r="I2" s="580"/>
    </row>
    <row r="3" spans="1:9" ht="12" customHeight="1" x14ac:dyDescent="0.25">
      <c r="A3" s="581" t="s">
        <v>531</v>
      </c>
      <c r="B3" s="581"/>
      <c r="C3" s="581"/>
      <c r="D3" s="581"/>
      <c r="E3" s="581"/>
      <c r="F3" s="581"/>
      <c r="G3" s="581"/>
      <c r="H3" s="581"/>
      <c r="I3" s="581"/>
    </row>
    <row r="4" spans="1:9" ht="12" customHeight="1" x14ac:dyDescent="0.25">
      <c r="A4" s="583" t="s">
        <v>160</v>
      </c>
      <c r="B4" s="583" t="s">
        <v>348</v>
      </c>
      <c r="C4" s="584" t="s">
        <v>349</v>
      </c>
      <c r="D4" s="584"/>
      <c r="E4" s="584"/>
      <c r="F4" s="584"/>
      <c r="G4" s="584"/>
      <c r="H4" s="584"/>
      <c r="I4" s="584"/>
    </row>
    <row r="5" spans="1:9" ht="12" customHeight="1" x14ac:dyDescent="0.25">
      <c r="A5" s="583"/>
      <c r="B5" s="583"/>
      <c r="C5" s="528">
        <v>2013</v>
      </c>
      <c r="D5" s="528">
        <v>2014</v>
      </c>
      <c r="E5" s="528">
        <v>2015</v>
      </c>
      <c r="F5" s="528">
        <v>2016</v>
      </c>
      <c r="G5" s="528">
        <v>2017</v>
      </c>
      <c r="H5" s="585" t="s">
        <v>115</v>
      </c>
      <c r="I5" s="585" t="s">
        <v>116</v>
      </c>
    </row>
    <row r="6" spans="1:9" ht="12" customHeight="1" x14ac:dyDescent="0.25">
      <c r="A6" s="583"/>
      <c r="B6" s="583"/>
      <c r="C6" s="528"/>
      <c r="D6" s="528"/>
      <c r="E6" s="528"/>
      <c r="F6" s="528"/>
      <c r="G6" s="528"/>
      <c r="H6" s="585"/>
      <c r="I6" s="585"/>
    </row>
    <row r="7" spans="1:9" ht="12" customHeight="1" x14ac:dyDescent="0.25">
      <c r="A7" s="61">
        <v>1</v>
      </c>
      <c r="B7" s="61">
        <v>2</v>
      </c>
      <c r="C7" s="61">
        <v>3</v>
      </c>
      <c r="D7" s="61">
        <v>4</v>
      </c>
      <c r="E7" s="61">
        <v>5</v>
      </c>
      <c r="F7" s="61">
        <v>6</v>
      </c>
      <c r="G7" s="61">
        <v>7</v>
      </c>
      <c r="H7" s="61">
        <v>8</v>
      </c>
      <c r="I7" s="61">
        <v>9</v>
      </c>
    </row>
    <row r="8" spans="1:9" ht="12" customHeight="1" x14ac:dyDescent="0.25">
      <c r="A8" s="106" t="s">
        <v>45</v>
      </c>
      <c r="B8" s="78" t="s">
        <v>161</v>
      </c>
      <c r="C8" s="107">
        <v>61335</v>
      </c>
      <c r="D8" s="107">
        <v>62204</v>
      </c>
      <c r="E8" s="107">
        <v>58462</v>
      </c>
      <c r="F8" s="107">
        <v>61060</v>
      </c>
      <c r="G8" s="107">
        <v>62800</v>
      </c>
      <c r="H8" s="25">
        <v>68574</v>
      </c>
      <c r="I8" s="108">
        <f>I9+I16</f>
        <v>68826.079999999987</v>
      </c>
    </row>
    <row r="9" spans="1:9" ht="12" customHeight="1" x14ac:dyDescent="0.25">
      <c r="A9" s="25" t="s">
        <v>168</v>
      </c>
      <c r="B9" s="78" t="s">
        <v>350</v>
      </c>
      <c r="C9" s="107">
        <v>43538</v>
      </c>
      <c r="D9" s="107">
        <v>44598</v>
      </c>
      <c r="E9" s="107">
        <v>43014</v>
      </c>
      <c r="F9" s="107">
        <v>44170</v>
      </c>
      <c r="G9" s="107">
        <v>44358</v>
      </c>
      <c r="H9" s="50">
        <v>46907.35</v>
      </c>
      <c r="I9" s="50">
        <f>I11+I12+I13+I14+I15</f>
        <v>46469.739999999991</v>
      </c>
    </row>
    <row r="10" spans="1:9" ht="12" customHeight="1" x14ac:dyDescent="0.25">
      <c r="A10" s="78"/>
      <c r="B10" s="109" t="s">
        <v>351</v>
      </c>
      <c r="C10" s="110">
        <v>71</v>
      </c>
      <c r="D10" s="110">
        <v>71.7</v>
      </c>
      <c r="E10" s="110">
        <v>73.5</v>
      </c>
      <c r="F10" s="110">
        <v>72.3</v>
      </c>
      <c r="G10" s="110">
        <v>70.599999999999994</v>
      </c>
      <c r="H10" s="10">
        <v>68.403986933823319</v>
      </c>
      <c r="I10" s="10">
        <f>I9/I8*100</f>
        <v>67.517632850803068</v>
      </c>
    </row>
    <row r="11" spans="1:9" ht="12" customHeight="1" x14ac:dyDescent="0.25">
      <c r="A11" s="43"/>
      <c r="B11" s="41" t="s">
        <v>352</v>
      </c>
      <c r="C11" s="107">
        <v>26071</v>
      </c>
      <c r="D11" s="107">
        <v>26771</v>
      </c>
      <c r="E11" s="107">
        <v>24293</v>
      </c>
      <c r="F11" s="82">
        <v>24594</v>
      </c>
      <c r="G11" s="82">
        <v>23705</v>
      </c>
      <c r="H11" s="50">
        <v>24789.149999999998</v>
      </c>
      <c r="I11" s="50">
        <f>[4]CAAA_Format3!G12+[4]CAAA_Format3!G13</f>
        <v>22803.03</v>
      </c>
    </row>
    <row r="12" spans="1:9" ht="12" customHeight="1" x14ac:dyDescent="0.25">
      <c r="A12" s="43"/>
      <c r="B12" s="49" t="s">
        <v>353</v>
      </c>
      <c r="C12" s="107">
        <v>8912</v>
      </c>
      <c r="D12" s="107">
        <v>8876</v>
      </c>
      <c r="E12" s="107">
        <v>9117</v>
      </c>
      <c r="F12" s="82">
        <v>9244</v>
      </c>
      <c r="G12" s="82">
        <v>9338</v>
      </c>
      <c r="H12" s="50">
        <v>9496.01</v>
      </c>
      <c r="I12" s="50">
        <f>[4]CAAA_Format3!G11</f>
        <v>9755.6299999999992</v>
      </c>
    </row>
    <row r="13" spans="1:9" ht="12" customHeight="1" x14ac:dyDescent="0.25">
      <c r="A13" s="43"/>
      <c r="B13" s="49" t="s">
        <v>354</v>
      </c>
      <c r="C13" s="107">
        <v>8184</v>
      </c>
      <c r="D13" s="107">
        <v>8549</v>
      </c>
      <c r="E13" s="107">
        <v>9219</v>
      </c>
      <c r="F13" s="82">
        <v>9921</v>
      </c>
      <c r="G13" s="82">
        <v>10795</v>
      </c>
      <c r="H13" s="50">
        <v>11828.45</v>
      </c>
      <c r="I13" s="50">
        <f>[4]CAAA_Format3!G7</f>
        <v>12709.77</v>
      </c>
    </row>
    <row r="14" spans="1:9" ht="12" customHeight="1" x14ac:dyDescent="0.25">
      <c r="A14" s="43"/>
      <c r="B14" s="49" t="s">
        <v>355</v>
      </c>
      <c r="C14" s="110">
        <v>330</v>
      </c>
      <c r="D14" s="110">
        <v>362</v>
      </c>
      <c r="E14" s="110">
        <v>342</v>
      </c>
      <c r="F14" s="77">
        <v>369</v>
      </c>
      <c r="G14" s="77">
        <v>373</v>
      </c>
      <c r="H14" s="50">
        <v>429.04</v>
      </c>
      <c r="I14" s="50">
        <f>[4]CAAA_Format3!G14+[4]CAAA_Format3!G15</f>
        <v>435.67</v>
      </c>
    </row>
    <row r="15" spans="1:9" ht="12" customHeight="1" x14ac:dyDescent="0.25">
      <c r="A15" s="43"/>
      <c r="B15" s="49" t="s">
        <v>356</v>
      </c>
      <c r="C15" s="110">
        <v>41</v>
      </c>
      <c r="D15" s="110">
        <v>40</v>
      </c>
      <c r="E15" s="110">
        <v>43</v>
      </c>
      <c r="F15" s="77">
        <v>42</v>
      </c>
      <c r="G15" s="77">
        <v>147</v>
      </c>
      <c r="H15" s="50">
        <v>364.69</v>
      </c>
      <c r="I15" s="50">
        <f>[4]CAAA_Format3!G8+[4]CAAA_Format3!G9+[4]CAAA_Format3!G10+[4]CAAA_Format3!G16+[4]CAAA_Format3!G17</f>
        <v>765.64</v>
      </c>
    </row>
    <row r="16" spans="1:9" ht="12" customHeight="1" x14ac:dyDescent="0.25">
      <c r="A16" s="25" t="s">
        <v>171</v>
      </c>
      <c r="B16" s="78" t="s">
        <v>357</v>
      </c>
      <c r="C16" s="107">
        <v>17797</v>
      </c>
      <c r="D16" s="107">
        <v>17606</v>
      </c>
      <c r="E16" s="107">
        <v>15448</v>
      </c>
      <c r="F16" s="107">
        <v>16890</v>
      </c>
      <c r="G16" s="107">
        <v>18442</v>
      </c>
      <c r="H16" s="50">
        <v>21666.66</v>
      </c>
      <c r="I16" s="50">
        <f>I18+I19+I20+I21+I22+I23</f>
        <v>22356.340000000004</v>
      </c>
    </row>
    <row r="17" spans="1:10" ht="12" customHeight="1" x14ac:dyDescent="0.25">
      <c r="A17" s="78"/>
      <c r="B17" s="83" t="s">
        <v>358</v>
      </c>
      <c r="C17" s="110">
        <v>29</v>
      </c>
      <c r="D17" s="110">
        <v>28.3</v>
      </c>
      <c r="E17" s="110">
        <v>26.5</v>
      </c>
      <c r="F17" s="110">
        <v>27.7</v>
      </c>
      <c r="G17" s="110">
        <v>29.4</v>
      </c>
      <c r="H17" s="10">
        <v>31.596027648963165</v>
      </c>
      <c r="I17" s="111">
        <f>I16/I8*100</f>
        <v>32.482367149196946</v>
      </c>
    </row>
    <row r="18" spans="1:10" ht="12" customHeight="1" x14ac:dyDescent="0.25">
      <c r="A18" s="43"/>
      <c r="B18" s="41" t="s">
        <v>359</v>
      </c>
      <c r="C18" s="107">
        <v>13508</v>
      </c>
      <c r="D18" s="107">
        <v>13259</v>
      </c>
      <c r="E18" s="107">
        <v>12014</v>
      </c>
      <c r="F18" s="82">
        <v>13533</v>
      </c>
      <c r="G18" s="82">
        <v>14993</v>
      </c>
      <c r="H18" s="50">
        <v>17347.96</v>
      </c>
      <c r="I18" s="50">
        <f>[4]CAAA_Format3!G22</f>
        <v>17770.650000000001</v>
      </c>
    </row>
    <row r="19" spans="1:10" ht="12" customHeight="1" x14ac:dyDescent="0.25">
      <c r="A19" s="43"/>
      <c r="B19" s="41" t="s">
        <v>360</v>
      </c>
      <c r="C19" s="107">
        <v>2554</v>
      </c>
      <c r="D19" s="107">
        <v>2672</v>
      </c>
      <c r="E19" s="107">
        <v>2013</v>
      </c>
      <c r="F19" s="82">
        <v>2039</v>
      </c>
      <c r="G19" s="82">
        <v>1938</v>
      </c>
      <c r="H19" s="50">
        <v>2371.23</v>
      </c>
      <c r="I19" s="50">
        <f>[4]CAAA_Format3!G19</f>
        <v>2243.5700000000002</v>
      </c>
    </row>
    <row r="20" spans="1:10" ht="12" customHeight="1" x14ac:dyDescent="0.25">
      <c r="A20" s="43"/>
      <c r="B20" s="41" t="s">
        <v>361</v>
      </c>
      <c r="C20" s="110">
        <v>270</v>
      </c>
      <c r="D20" s="110">
        <v>241</v>
      </c>
      <c r="E20" s="110">
        <v>212</v>
      </c>
      <c r="F20" s="77">
        <v>182</v>
      </c>
      <c r="G20" s="77">
        <v>155</v>
      </c>
      <c r="H20" s="50">
        <v>130.25</v>
      </c>
      <c r="I20" s="50">
        <f>[4]CAAA_Format3!G25</f>
        <v>105.11</v>
      </c>
    </row>
    <row r="21" spans="1:10" ht="12" customHeight="1" x14ac:dyDescent="0.25">
      <c r="A21" s="43"/>
      <c r="B21" s="41" t="s">
        <v>362</v>
      </c>
      <c r="C21" s="110">
        <v>280</v>
      </c>
      <c r="D21" s="110">
        <v>418</v>
      </c>
      <c r="E21" s="110">
        <v>329</v>
      </c>
      <c r="F21" s="77">
        <v>371</v>
      </c>
      <c r="G21" s="77">
        <v>455</v>
      </c>
      <c r="H21" s="50">
        <v>669.08</v>
      </c>
      <c r="I21" s="50">
        <f>[4]CAAA_Format3!G20</f>
        <v>712.75</v>
      </c>
    </row>
    <row r="22" spans="1:10" ht="12" customHeight="1" x14ac:dyDescent="0.25">
      <c r="A22" s="43"/>
      <c r="B22" s="41" t="s">
        <v>363</v>
      </c>
      <c r="C22" s="107">
        <v>1182</v>
      </c>
      <c r="D22" s="107">
        <v>1013</v>
      </c>
      <c r="E22" s="110">
        <v>879</v>
      </c>
      <c r="F22" s="77">
        <v>764</v>
      </c>
      <c r="G22" s="77">
        <v>900</v>
      </c>
      <c r="H22" s="50">
        <v>1147.77</v>
      </c>
      <c r="I22" s="50">
        <f>[4]CAAA_Format3!G23+[4]CAAA_Format3!G24</f>
        <v>1523.95</v>
      </c>
    </row>
    <row r="23" spans="1:10" ht="12" customHeight="1" x14ac:dyDescent="0.25">
      <c r="A23" s="43"/>
      <c r="B23" s="41" t="s">
        <v>364</v>
      </c>
      <c r="C23" s="110">
        <v>3</v>
      </c>
      <c r="D23" s="110">
        <v>3</v>
      </c>
      <c r="E23" s="110">
        <v>1</v>
      </c>
      <c r="F23" s="77">
        <v>1</v>
      </c>
      <c r="G23" s="77">
        <v>1</v>
      </c>
      <c r="H23" s="50">
        <v>0.36000000000000004</v>
      </c>
      <c r="I23" s="50">
        <f>[4]CAAA_Format3!G21</f>
        <v>0.31</v>
      </c>
    </row>
    <row r="24" spans="1:10" ht="12" customHeight="1" x14ac:dyDescent="0.25">
      <c r="A24" s="78" t="s">
        <v>60</v>
      </c>
      <c r="B24" s="78" t="s">
        <v>162</v>
      </c>
      <c r="C24" s="107">
        <v>20319</v>
      </c>
      <c r="D24" s="107">
        <v>21491</v>
      </c>
      <c r="E24" s="107">
        <v>31255</v>
      </c>
      <c r="F24" s="107">
        <v>32377</v>
      </c>
      <c r="G24" s="107">
        <v>32979</v>
      </c>
      <c r="H24" s="25">
        <v>43363</v>
      </c>
      <c r="I24" s="25">
        <f>I25+I26</f>
        <v>34895.698602369361</v>
      </c>
      <c r="J24" s="11"/>
    </row>
    <row r="25" spans="1:10" ht="12" customHeight="1" x14ac:dyDescent="0.25">
      <c r="A25" s="78" t="s">
        <v>164</v>
      </c>
      <c r="B25" s="78" t="s">
        <v>165</v>
      </c>
      <c r="C25" s="107">
        <v>16532</v>
      </c>
      <c r="D25" s="107">
        <v>17710</v>
      </c>
      <c r="E25" s="107">
        <v>31141</v>
      </c>
      <c r="F25" s="107">
        <v>32269</v>
      </c>
      <c r="G25" s="107">
        <v>32880</v>
      </c>
      <c r="H25" s="43">
        <v>43088</v>
      </c>
      <c r="I25" s="43">
        <f>'[4]RBI DEPR'!B9+[4]Defence!H7+'[4]CCIL_29 March 2019'!I2+'[4]CCIL_29 March 2019'!I3+'[4]CCIL_29 March 2019'!I4</f>
        <v>34632.532779967005</v>
      </c>
    </row>
    <row r="26" spans="1:10" ht="12" customHeight="1" x14ac:dyDescent="0.25">
      <c r="A26" s="78" t="s">
        <v>166</v>
      </c>
      <c r="B26" s="78" t="s">
        <v>167</v>
      </c>
      <c r="C26" s="107">
        <v>3787</v>
      </c>
      <c r="D26" s="107">
        <v>3781</v>
      </c>
      <c r="E26" s="110">
        <v>114</v>
      </c>
      <c r="F26" s="110">
        <v>108</v>
      </c>
      <c r="G26" s="110">
        <v>99</v>
      </c>
      <c r="H26" s="40">
        <v>275</v>
      </c>
      <c r="I26" s="50">
        <f>'[4]RBI DEPR Format1'!G21</f>
        <v>263.16582240235471</v>
      </c>
    </row>
    <row r="27" spans="1:10" ht="12" customHeight="1" x14ac:dyDescent="0.25">
      <c r="A27" s="78" t="s">
        <v>68</v>
      </c>
      <c r="B27" s="78" t="s">
        <v>169</v>
      </c>
      <c r="C27" s="107">
        <v>81654</v>
      </c>
      <c r="D27" s="107">
        <v>83695</v>
      </c>
      <c r="E27" s="107">
        <v>89717</v>
      </c>
      <c r="F27" s="107">
        <v>93437</v>
      </c>
      <c r="G27" s="107">
        <v>95779</v>
      </c>
      <c r="H27" s="40">
        <v>111937</v>
      </c>
      <c r="I27" s="50">
        <f>I8+I24</f>
        <v>103721.77860236935</v>
      </c>
    </row>
    <row r="28" spans="1:10" ht="12" customHeight="1" x14ac:dyDescent="0.25">
      <c r="A28" s="586" t="s">
        <v>365</v>
      </c>
      <c r="B28" s="586"/>
      <c r="C28" s="586"/>
      <c r="D28" s="586"/>
      <c r="E28" s="586"/>
      <c r="F28" s="586"/>
      <c r="G28" s="586"/>
      <c r="H28" s="586"/>
      <c r="I28" s="586"/>
    </row>
    <row r="29" spans="1:10" ht="12" customHeight="1" x14ac:dyDescent="0.25">
      <c r="A29" s="586" t="s">
        <v>366</v>
      </c>
      <c r="B29" s="586"/>
      <c r="C29" s="586"/>
      <c r="D29" s="586"/>
      <c r="E29" s="586"/>
      <c r="F29" s="586"/>
      <c r="G29" s="586"/>
      <c r="H29" s="586"/>
      <c r="I29" s="586"/>
    </row>
    <row r="30" spans="1:10" ht="12" customHeight="1" x14ac:dyDescent="0.25">
      <c r="A30" s="582" t="s">
        <v>367</v>
      </c>
      <c r="B30" s="582"/>
      <c r="C30" s="582"/>
      <c r="D30" s="582"/>
      <c r="E30" s="582"/>
      <c r="F30" s="582"/>
      <c r="G30" s="582"/>
      <c r="H30" s="582"/>
      <c r="I30" s="582"/>
    </row>
    <row r="31" spans="1:10" ht="12" customHeight="1" x14ac:dyDescent="0.25">
      <c r="A31" s="582" t="s">
        <v>532</v>
      </c>
      <c r="B31" s="582"/>
      <c r="C31" s="582"/>
      <c r="D31" s="582"/>
      <c r="E31" s="582"/>
      <c r="F31" s="582"/>
      <c r="G31" s="582"/>
      <c r="H31" s="582"/>
      <c r="I31" s="582"/>
    </row>
    <row r="32" spans="1:10" ht="12" customHeight="1" x14ac:dyDescent="0.25">
      <c r="A32" s="582" t="s">
        <v>368</v>
      </c>
      <c r="B32" s="582"/>
      <c r="C32" s="582"/>
      <c r="D32" s="582"/>
      <c r="E32" s="582"/>
      <c r="F32" s="582"/>
      <c r="G32" s="582"/>
      <c r="H32" s="582"/>
      <c r="I32" s="582"/>
    </row>
  </sheetData>
  <mergeCells count="18">
    <mergeCell ref="A30:I30"/>
    <mergeCell ref="A31:I31"/>
    <mergeCell ref="A2:I2"/>
    <mergeCell ref="A1:I1"/>
    <mergeCell ref="A3:I3"/>
    <mergeCell ref="A32:I32"/>
    <mergeCell ref="A4:A6"/>
    <mergeCell ref="B4:B6"/>
    <mergeCell ref="C4:I4"/>
    <mergeCell ref="C5:C6"/>
    <mergeCell ref="D5:D6"/>
    <mergeCell ref="E5:E6"/>
    <mergeCell ref="F5:F6"/>
    <mergeCell ref="G5:G6"/>
    <mergeCell ref="H5:H6"/>
    <mergeCell ref="I5:I6"/>
    <mergeCell ref="A28:I28"/>
    <mergeCell ref="A29:I29"/>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showGridLines="0" workbookViewId="0">
      <selection activeCell="T15" sqref="T15"/>
    </sheetView>
  </sheetViews>
  <sheetFormatPr defaultColWidth="8.140625" defaultRowHeight="12" x14ac:dyDescent="0.2"/>
  <cols>
    <col min="1" max="1" width="8.140625" style="9"/>
    <col min="2" max="2" width="11.42578125" style="9" customWidth="1"/>
    <col min="3" max="16384" width="8.140625" style="9"/>
  </cols>
  <sheetData>
    <row r="1" spans="1:15" ht="15" customHeight="1" x14ac:dyDescent="0.2">
      <c r="A1" s="529" t="s">
        <v>369</v>
      </c>
      <c r="B1" s="529"/>
      <c r="C1" s="529"/>
      <c r="D1" s="529"/>
      <c r="E1" s="529"/>
      <c r="F1" s="529"/>
      <c r="G1" s="529"/>
      <c r="H1" s="529"/>
      <c r="I1" s="529"/>
      <c r="J1" s="529"/>
      <c r="K1" s="529"/>
      <c r="L1" s="529"/>
      <c r="M1" s="529"/>
      <c r="N1" s="529"/>
      <c r="O1" s="529"/>
    </row>
    <row r="2" spans="1:15" ht="13.5" customHeight="1" x14ac:dyDescent="0.2">
      <c r="A2" s="584" t="s">
        <v>370</v>
      </c>
      <c r="B2" s="584"/>
      <c r="C2" s="584"/>
      <c r="D2" s="584"/>
      <c r="E2" s="584"/>
      <c r="F2" s="584"/>
      <c r="G2" s="584"/>
      <c r="H2" s="584"/>
      <c r="I2" s="584"/>
      <c r="J2" s="584"/>
      <c r="K2" s="584"/>
      <c r="L2" s="584"/>
      <c r="M2" s="584"/>
      <c r="N2" s="584"/>
      <c r="O2" s="584"/>
    </row>
    <row r="3" spans="1:15" x14ac:dyDescent="0.2">
      <c r="A3" s="587" t="s">
        <v>371</v>
      </c>
      <c r="B3" s="587"/>
      <c r="C3" s="587"/>
      <c r="D3" s="587"/>
      <c r="E3" s="587"/>
      <c r="F3" s="587"/>
      <c r="G3" s="587"/>
      <c r="H3" s="587"/>
      <c r="I3" s="587"/>
      <c r="J3" s="587"/>
      <c r="K3" s="587"/>
      <c r="L3" s="587"/>
      <c r="M3" s="587"/>
      <c r="N3" s="587"/>
      <c r="O3" s="588"/>
    </row>
    <row r="4" spans="1:15" x14ac:dyDescent="0.2">
      <c r="A4" s="94" t="s">
        <v>114</v>
      </c>
      <c r="B4" s="94" t="s">
        <v>174</v>
      </c>
      <c r="C4" s="61">
        <v>2007</v>
      </c>
      <c r="D4" s="61">
        <v>2008</v>
      </c>
      <c r="E4" s="61">
        <v>2009</v>
      </c>
      <c r="F4" s="61">
        <v>2010</v>
      </c>
      <c r="G4" s="61">
        <v>2011</v>
      </c>
      <c r="H4" s="61">
        <v>2012</v>
      </c>
      <c r="I4" s="95">
        <v>2013</v>
      </c>
      <c r="J4" s="95">
        <v>2014</v>
      </c>
      <c r="K4" s="95">
        <v>2015</v>
      </c>
      <c r="L4" s="95">
        <v>2016</v>
      </c>
      <c r="M4" s="95">
        <v>2017</v>
      </c>
      <c r="N4" s="95" t="s">
        <v>115</v>
      </c>
      <c r="O4" s="95" t="s">
        <v>44</v>
      </c>
    </row>
    <row r="5" spans="1:15" x14ac:dyDescent="0.2">
      <c r="A5" s="96">
        <v>1</v>
      </c>
      <c r="B5" s="96">
        <v>2</v>
      </c>
      <c r="C5" s="96">
        <v>3</v>
      </c>
      <c r="D5" s="96">
        <v>4</v>
      </c>
      <c r="E5" s="96">
        <v>5</v>
      </c>
      <c r="F5" s="96">
        <v>6</v>
      </c>
      <c r="G5" s="96">
        <v>7</v>
      </c>
      <c r="H5" s="96">
        <v>8</v>
      </c>
      <c r="I5" s="96">
        <v>9</v>
      </c>
      <c r="J5" s="96">
        <v>10</v>
      </c>
      <c r="K5" s="96">
        <v>11</v>
      </c>
      <c r="L5" s="96">
        <v>12</v>
      </c>
      <c r="M5" s="96">
        <v>13</v>
      </c>
      <c r="N5" s="97">
        <v>14</v>
      </c>
      <c r="O5" s="97">
        <v>15</v>
      </c>
    </row>
    <row r="6" spans="1:15" x14ac:dyDescent="0.2">
      <c r="A6" s="98">
        <v>1</v>
      </c>
      <c r="B6" s="99" t="s">
        <v>372</v>
      </c>
      <c r="C6" s="100">
        <v>27.9</v>
      </c>
      <c r="D6" s="100">
        <v>26.6</v>
      </c>
      <c r="E6" s="100">
        <v>29.6</v>
      </c>
      <c r="F6" s="100">
        <v>26.5</v>
      </c>
      <c r="G6" s="100">
        <v>26.7</v>
      </c>
      <c r="H6" s="100">
        <v>25.9</v>
      </c>
      <c r="I6" s="100">
        <v>26.3</v>
      </c>
      <c r="J6" s="100">
        <v>26.2</v>
      </c>
      <c r="K6" s="100">
        <v>24.4</v>
      </c>
      <c r="L6" s="100">
        <v>24</v>
      </c>
      <c r="M6" s="100">
        <v>24.4</v>
      </c>
      <c r="N6" s="100">
        <v>22.12</v>
      </c>
      <c r="O6" s="100">
        <f>[1]Calculation!B35</f>
        <v>25.779363592175919</v>
      </c>
    </row>
    <row r="7" spans="1:15" x14ac:dyDescent="0.2">
      <c r="A7" s="98">
        <v>2</v>
      </c>
      <c r="B7" s="99" t="s">
        <v>175</v>
      </c>
      <c r="C7" s="100">
        <v>43.3</v>
      </c>
      <c r="D7" s="100">
        <v>40.700000000000003</v>
      </c>
      <c r="E7" s="100">
        <v>39.5</v>
      </c>
      <c r="F7" s="100">
        <v>41.7</v>
      </c>
      <c r="G7" s="100">
        <v>38.1</v>
      </c>
      <c r="H7" s="100">
        <v>36.799999999999997</v>
      </c>
      <c r="I7" s="100">
        <v>36</v>
      </c>
      <c r="J7" s="100">
        <v>37.4</v>
      </c>
      <c r="K7" s="100">
        <v>30.8</v>
      </c>
      <c r="L7" s="100">
        <v>30.2</v>
      </c>
      <c r="M7" s="100">
        <v>28.5</v>
      </c>
      <c r="N7" s="100">
        <v>25.782007756056309</v>
      </c>
      <c r="O7" s="100">
        <f>[1]Calculation!F35</f>
        <v>25.528587966349146</v>
      </c>
    </row>
    <row r="8" spans="1:15" ht="24" x14ac:dyDescent="0.2">
      <c r="A8" s="98">
        <v>3</v>
      </c>
      <c r="B8" s="99" t="s">
        <v>373</v>
      </c>
      <c r="C8" s="100">
        <v>4.9000000000000004</v>
      </c>
      <c r="D8" s="100">
        <v>8</v>
      </c>
      <c r="E8" s="100">
        <v>5.7</v>
      </c>
      <c r="F8" s="100">
        <v>8.9</v>
      </c>
      <c r="G8" s="100">
        <v>12.4</v>
      </c>
      <c r="H8" s="100">
        <v>15.3</v>
      </c>
      <c r="I8" s="100">
        <v>17.7</v>
      </c>
      <c r="J8" s="100">
        <v>16.3</v>
      </c>
      <c r="K8" s="100">
        <v>28.8</v>
      </c>
      <c r="L8" s="100">
        <v>28.7</v>
      </c>
      <c r="M8" s="100">
        <v>28.9</v>
      </c>
      <c r="N8" s="100">
        <v>33.65</v>
      </c>
      <c r="O8" s="100">
        <f>[1]Calculation!E35</f>
        <v>28.360841056575865</v>
      </c>
    </row>
    <row r="9" spans="1:15" ht="24" x14ac:dyDescent="0.2">
      <c r="A9" s="98">
        <v>4</v>
      </c>
      <c r="B9" s="99" t="s">
        <v>374</v>
      </c>
      <c r="C9" s="100">
        <v>17.7</v>
      </c>
      <c r="D9" s="100">
        <v>18.600000000000001</v>
      </c>
      <c r="E9" s="100">
        <v>19.899999999999999</v>
      </c>
      <c r="F9" s="100">
        <v>18.600000000000001</v>
      </c>
      <c r="G9" s="100">
        <v>18.899999999999999</v>
      </c>
      <c r="H9" s="100">
        <v>18.3</v>
      </c>
      <c r="I9" s="100">
        <v>16.5</v>
      </c>
      <c r="J9" s="100">
        <v>16.3</v>
      </c>
      <c r="K9" s="100">
        <v>13.4</v>
      </c>
      <c r="L9" s="100">
        <v>14.5</v>
      </c>
      <c r="M9" s="100">
        <v>15.7</v>
      </c>
      <c r="N9" s="100">
        <v>15.5</v>
      </c>
      <c r="O9" s="100">
        <f>[1]Calculation!D35</f>
        <v>17.139987661560557</v>
      </c>
    </row>
    <row r="10" spans="1:15" x14ac:dyDescent="0.2">
      <c r="A10" s="98">
        <v>5</v>
      </c>
      <c r="B10" s="99" t="s">
        <v>183</v>
      </c>
      <c r="C10" s="100">
        <v>6.1</v>
      </c>
      <c r="D10" s="100">
        <v>6</v>
      </c>
      <c r="E10" s="100">
        <v>5.2</v>
      </c>
      <c r="F10" s="100">
        <v>4.3</v>
      </c>
      <c r="G10" s="100">
        <v>3.9</v>
      </c>
      <c r="H10" s="100">
        <v>3.7</v>
      </c>
      <c r="I10" s="100">
        <v>3.5</v>
      </c>
      <c r="J10" s="100">
        <v>3.8</v>
      </c>
      <c r="K10" s="100">
        <v>2.6</v>
      </c>
      <c r="L10" s="100">
        <v>2.6</v>
      </c>
      <c r="M10" s="100">
        <v>2.5</v>
      </c>
      <c r="N10" s="100">
        <v>2.94</v>
      </c>
      <c r="O10" s="100">
        <f>[1]Calculation!C35</f>
        <v>3.1774272158297756</v>
      </c>
    </row>
    <row r="11" spans="1:15" ht="24" x14ac:dyDescent="0.2">
      <c r="A11" s="98">
        <v>6</v>
      </c>
      <c r="B11" s="99" t="s">
        <v>375</v>
      </c>
      <c r="C11" s="100">
        <v>0.1</v>
      </c>
      <c r="D11" s="100">
        <v>0.1</v>
      </c>
      <c r="E11" s="100">
        <v>0.1</v>
      </c>
      <c r="F11" s="100">
        <v>0</v>
      </c>
      <c r="G11" s="100">
        <v>0</v>
      </c>
      <c r="H11" s="100">
        <v>0</v>
      </c>
      <c r="I11" s="100">
        <v>0</v>
      </c>
      <c r="J11" s="100">
        <v>0</v>
      </c>
      <c r="K11" s="100">
        <v>0</v>
      </c>
      <c r="L11" s="100">
        <v>0</v>
      </c>
      <c r="M11" s="100">
        <v>0</v>
      </c>
      <c r="N11" s="100">
        <v>1.4990635321227949E-2</v>
      </c>
      <c r="O11" s="100">
        <f>[1]Calculation!G35</f>
        <v>1.3792507508747061E-2</v>
      </c>
    </row>
    <row r="12" spans="1:15" x14ac:dyDescent="0.2">
      <c r="A12" s="98">
        <v>7</v>
      </c>
      <c r="B12" s="99" t="s">
        <v>185</v>
      </c>
      <c r="C12" s="100">
        <v>0</v>
      </c>
      <c r="D12" s="100">
        <v>0</v>
      </c>
      <c r="E12" s="100">
        <v>0</v>
      </c>
      <c r="F12" s="100">
        <v>0</v>
      </c>
      <c r="G12" s="100">
        <v>0</v>
      </c>
      <c r="H12" s="100">
        <v>0</v>
      </c>
      <c r="I12" s="100">
        <v>0</v>
      </c>
      <c r="J12" s="100">
        <v>0</v>
      </c>
      <c r="K12" s="100">
        <v>0</v>
      </c>
      <c r="L12" s="100">
        <v>0</v>
      </c>
      <c r="M12" s="100">
        <v>0</v>
      </c>
      <c r="N12" s="100">
        <v>1.7867264983585161E-5</v>
      </c>
      <c r="O12" s="100">
        <v>0</v>
      </c>
    </row>
    <row r="13" spans="1:15" ht="18.75" customHeight="1" x14ac:dyDescent="0.2">
      <c r="A13" s="99"/>
      <c r="B13" s="101" t="s">
        <v>186</v>
      </c>
      <c r="C13" s="102">
        <f t="shared" ref="C13:J13" si="0">SUM(C6:C12)</f>
        <v>99.999999999999986</v>
      </c>
      <c r="D13" s="102">
        <f t="shared" si="0"/>
        <v>100</v>
      </c>
      <c r="E13" s="102">
        <f t="shared" si="0"/>
        <v>99.999999999999986</v>
      </c>
      <c r="F13" s="102">
        <f t="shared" si="0"/>
        <v>100.00000000000001</v>
      </c>
      <c r="G13" s="102">
        <f t="shared" si="0"/>
        <v>100</v>
      </c>
      <c r="H13" s="102">
        <f t="shared" si="0"/>
        <v>100</v>
      </c>
      <c r="I13" s="102">
        <f t="shared" si="0"/>
        <v>100</v>
      </c>
      <c r="J13" s="102">
        <f t="shared" si="0"/>
        <v>99.999999999999986</v>
      </c>
      <c r="K13" s="102">
        <f>SUM(K6:K12)</f>
        <v>100</v>
      </c>
      <c r="L13" s="102">
        <f>SUM(L6:L12)</f>
        <v>100</v>
      </c>
      <c r="M13" s="102">
        <f>SUM(M6:M12)</f>
        <v>100</v>
      </c>
      <c r="N13" s="102">
        <f>SUM(N6:N12)</f>
        <v>100.00701625864251</v>
      </c>
      <c r="O13" s="102">
        <v>100</v>
      </c>
    </row>
    <row r="14" spans="1:15" ht="12" customHeight="1" x14ac:dyDescent="0.2">
      <c r="A14" s="589" t="s">
        <v>376</v>
      </c>
      <c r="B14" s="590"/>
      <c r="C14" s="590"/>
      <c r="D14" s="590"/>
      <c r="E14" s="590"/>
      <c r="F14" s="590"/>
      <c r="G14" s="590"/>
      <c r="H14" s="590"/>
      <c r="I14" s="590"/>
      <c r="J14" s="590"/>
      <c r="K14" s="590"/>
      <c r="L14" s="590"/>
      <c r="M14" s="590"/>
      <c r="N14" s="590"/>
      <c r="O14" s="591"/>
    </row>
    <row r="15" spans="1:15" ht="12" customHeight="1" x14ac:dyDescent="0.2">
      <c r="A15" s="592" t="s">
        <v>529</v>
      </c>
      <c r="B15" s="593"/>
      <c r="C15" s="593"/>
      <c r="D15" s="593"/>
      <c r="E15" s="593"/>
      <c r="F15" s="593"/>
      <c r="G15" s="593"/>
      <c r="H15" s="593"/>
      <c r="I15" s="593"/>
      <c r="J15" s="593"/>
      <c r="K15" s="593"/>
      <c r="L15" s="593"/>
      <c r="M15" s="593"/>
      <c r="N15" s="593"/>
      <c r="O15" s="594"/>
    </row>
  </sheetData>
  <mergeCells count="5">
    <mergeCell ref="A2:O2"/>
    <mergeCell ref="A3:O3"/>
    <mergeCell ref="A1:O1"/>
    <mergeCell ref="A14:O14"/>
    <mergeCell ref="A15:O1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election activeCell="L23" sqref="L23"/>
    </sheetView>
  </sheetViews>
  <sheetFormatPr defaultColWidth="9.140625" defaultRowHeight="12.75" x14ac:dyDescent="0.25"/>
  <cols>
    <col min="1" max="1" width="5.5703125" style="12" customWidth="1"/>
    <col min="2" max="2" width="34.7109375" style="12" customWidth="1"/>
    <col min="3" max="3" width="9.7109375" style="12" customWidth="1"/>
    <col min="4" max="4" width="10.140625" style="12" customWidth="1"/>
    <col min="5" max="5" width="9.7109375" style="12" customWidth="1"/>
    <col min="6" max="6" width="12.28515625" style="12" customWidth="1"/>
    <col min="7" max="7" width="10.85546875" style="12" customWidth="1"/>
    <col min="8" max="8" width="10.28515625" style="12" customWidth="1"/>
    <col min="9" max="16384" width="9.140625" style="12"/>
  </cols>
  <sheetData>
    <row r="1" spans="1:9" ht="15" customHeight="1" x14ac:dyDescent="0.25">
      <c r="A1" s="595" t="s">
        <v>524</v>
      </c>
      <c r="B1" s="596"/>
      <c r="C1" s="596"/>
      <c r="D1" s="596"/>
      <c r="E1" s="596"/>
      <c r="F1" s="596"/>
      <c r="G1" s="596"/>
      <c r="H1" s="596"/>
      <c r="I1" s="597"/>
    </row>
    <row r="2" spans="1:9" ht="15" customHeight="1" x14ac:dyDescent="0.25">
      <c r="A2" s="598" t="s">
        <v>377</v>
      </c>
      <c r="B2" s="599"/>
      <c r="C2" s="599"/>
      <c r="D2" s="599"/>
      <c r="E2" s="599"/>
      <c r="F2" s="599"/>
      <c r="G2" s="599"/>
      <c r="H2" s="599"/>
      <c r="I2" s="600"/>
    </row>
    <row r="3" spans="1:9" ht="15" customHeight="1" x14ac:dyDescent="0.25">
      <c r="A3" s="608" t="s">
        <v>378</v>
      </c>
      <c r="B3" s="608"/>
      <c r="C3" s="608"/>
      <c r="D3" s="608"/>
      <c r="E3" s="608"/>
      <c r="F3" s="608"/>
      <c r="G3" s="608"/>
      <c r="H3" s="608"/>
      <c r="I3" s="608"/>
    </row>
    <row r="4" spans="1:9" ht="15" x14ac:dyDescent="0.25">
      <c r="A4" s="606" t="s">
        <v>302</v>
      </c>
      <c r="B4" s="606" t="s">
        <v>379</v>
      </c>
      <c r="C4" s="606" t="s">
        <v>380</v>
      </c>
      <c r="D4" s="606"/>
      <c r="E4" s="606"/>
      <c r="F4" s="606"/>
      <c r="G4" s="606"/>
      <c r="H4" s="606"/>
      <c r="I4" s="607"/>
    </row>
    <row r="5" spans="1:9" x14ac:dyDescent="0.25">
      <c r="A5" s="606"/>
      <c r="B5" s="606"/>
      <c r="C5" s="46" t="s">
        <v>228</v>
      </c>
      <c r="D5" s="46" t="s">
        <v>32</v>
      </c>
      <c r="E5" s="46" t="s">
        <v>33</v>
      </c>
      <c r="F5" s="46" t="s">
        <v>381</v>
      </c>
      <c r="G5" s="46" t="s">
        <v>382</v>
      </c>
      <c r="H5" s="56" t="s">
        <v>383</v>
      </c>
      <c r="I5" s="14" t="s">
        <v>515</v>
      </c>
    </row>
    <row r="6" spans="1:9" s="13" customFormat="1" x14ac:dyDescent="0.25">
      <c r="A6" s="56">
        <v>1</v>
      </c>
      <c r="B6" s="56">
        <v>2</v>
      </c>
      <c r="C6" s="47">
        <v>3</v>
      </c>
      <c r="D6" s="47">
        <v>4</v>
      </c>
      <c r="E6" s="47">
        <v>5</v>
      </c>
      <c r="F6" s="47">
        <v>6</v>
      </c>
      <c r="G6" s="47">
        <v>7</v>
      </c>
      <c r="H6" s="47">
        <v>8</v>
      </c>
      <c r="I6" s="14">
        <v>9</v>
      </c>
    </row>
    <row r="7" spans="1:9" ht="25.5" x14ac:dyDescent="0.25">
      <c r="A7" s="74" t="s">
        <v>45</v>
      </c>
      <c r="B7" s="74" t="s">
        <v>384</v>
      </c>
      <c r="C7" s="91">
        <v>3718</v>
      </c>
      <c r="D7" s="91">
        <v>3655</v>
      </c>
      <c r="E7" s="91">
        <v>3890</v>
      </c>
      <c r="F7" s="91">
        <v>4091</v>
      </c>
      <c r="G7" s="91">
        <v>4823</v>
      </c>
      <c r="H7" s="92">
        <v>5023</v>
      </c>
      <c r="I7" s="15">
        <f>I8+I11</f>
        <v>5518</v>
      </c>
    </row>
    <row r="8" spans="1:9" x14ac:dyDescent="0.25">
      <c r="A8" s="74" t="s">
        <v>168</v>
      </c>
      <c r="B8" s="74" t="s">
        <v>385</v>
      </c>
      <c r="C8" s="91">
        <v>2161</v>
      </c>
      <c r="D8" s="91">
        <v>2272</v>
      </c>
      <c r="E8" s="91">
        <v>2626</v>
      </c>
      <c r="F8" s="91">
        <v>2935</v>
      </c>
      <c r="G8" s="91">
        <v>3500</v>
      </c>
      <c r="H8" s="92">
        <v>3719</v>
      </c>
      <c r="I8" s="15">
        <f>I9+I10</f>
        <v>4150</v>
      </c>
    </row>
    <row r="9" spans="1:9" x14ac:dyDescent="0.25">
      <c r="A9" s="52"/>
      <c r="B9" s="52" t="s">
        <v>386</v>
      </c>
      <c r="C9" s="91">
        <v>1789</v>
      </c>
      <c r="D9" s="91">
        <v>1944</v>
      </c>
      <c r="E9" s="91">
        <v>2306</v>
      </c>
      <c r="F9" s="91">
        <v>2600</v>
      </c>
      <c r="G9" s="91">
        <v>3000</v>
      </c>
      <c r="H9" s="93">
        <v>3092</v>
      </c>
      <c r="I9" s="16">
        <v>3325</v>
      </c>
    </row>
    <row r="10" spans="1:9" ht="15.75" x14ac:dyDescent="0.25">
      <c r="A10" s="52"/>
      <c r="B10" s="52" t="s">
        <v>387</v>
      </c>
      <c r="C10" s="48">
        <v>372</v>
      </c>
      <c r="D10" s="48">
        <v>328</v>
      </c>
      <c r="E10" s="48">
        <v>320</v>
      </c>
      <c r="F10" s="48">
        <v>335</v>
      </c>
      <c r="G10" s="48">
        <v>500</v>
      </c>
      <c r="H10" s="93">
        <v>627</v>
      </c>
      <c r="I10" s="16">
        <v>825</v>
      </c>
    </row>
    <row r="11" spans="1:9" x14ac:dyDescent="0.25">
      <c r="A11" s="74" t="s">
        <v>171</v>
      </c>
      <c r="B11" s="74" t="s">
        <v>388</v>
      </c>
      <c r="C11" s="91">
        <v>1557</v>
      </c>
      <c r="D11" s="91">
        <v>1383</v>
      </c>
      <c r="E11" s="91">
        <v>1264</v>
      </c>
      <c r="F11" s="91">
        <v>1156</v>
      </c>
      <c r="G11" s="91">
        <v>1323</v>
      </c>
      <c r="H11" s="92">
        <v>1304</v>
      </c>
      <c r="I11" s="15">
        <f>I12+I13</f>
        <v>1368</v>
      </c>
    </row>
    <row r="12" spans="1:9" x14ac:dyDescent="0.25">
      <c r="A12" s="52"/>
      <c r="B12" s="52" t="s">
        <v>389</v>
      </c>
      <c r="C12" s="91">
        <v>1186</v>
      </c>
      <c r="D12" s="91">
        <v>1067</v>
      </c>
      <c r="E12" s="48">
        <v>983</v>
      </c>
      <c r="F12" s="48">
        <v>901</v>
      </c>
      <c r="G12" s="91">
        <v>1031</v>
      </c>
      <c r="H12" s="93">
        <v>1017</v>
      </c>
      <c r="I12" s="16">
        <v>1064</v>
      </c>
    </row>
    <row r="13" spans="1:9" x14ac:dyDescent="0.25">
      <c r="A13" s="52"/>
      <c r="B13" s="52" t="s">
        <v>390</v>
      </c>
      <c r="C13" s="48">
        <v>371</v>
      </c>
      <c r="D13" s="48">
        <v>316</v>
      </c>
      <c r="E13" s="48">
        <v>281</v>
      </c>
      <c r="F13" s="48">
        <v>255</v>
      </c>
      <c r="G13" s="48">
        <v>292</v>
      </c>
      <c r="H13" s="93">
        <v>287</v>
      </c>
      <c r="I13" s="16">
        <v>304</v>
      </c>
    </row>
    <row r="14" spans="1:9" ht="25.5" x14ac:dyDescent="0.25">
      <c r="A14" s="74" t="s">
        <v>60</v>
      </c>
      <c r="B14" s="74" t="s">
        <v>391</v>
      </c>
      <c r="C14" s="48">
        <v>58</v>
      </c>
      <c r="D14" s="48">
        <v>52</v>
      </c>
      <c r="E14" s="48">
        <v>81</v>
      </c>
      <c r="F14" s="48">
        <v>73</v>
      </c>
      <c r="G14" s="48">
        <v>99</v>
      </c>
      <c r="H14" s="92">
        <v>75</v>
      </c>
      <c r="I14" s="15">
        <f>I15+I16</f>
        <v>8.01</v>
      </c>
    </row>
    <row r="15" spans="1:9" x14ac:dyDescent="0.25">
      <c r="A15" s="52"/>
      <c r="B15" s="52" t="s">
        <v>392</v>
      </c>
      <c r="C15" s="48">
        <v>58</v>
      </c>
      <c r="D15" s="48">
        <v>52</v>
      </c>
      <c r="E15" s="48">
        <v>81</v>
      </c>
      <c r="F15" s="48">
        <v>73</v>
      </c>
      <c r="G15" s="48">
        <v>99</v>
      </c>
      <c r="H15" s="93">
        <v>75</v>
      </c>
      <c r="I15" s="16">
        <v>8.01</v>
      </c>
    </row>
    <row r="16" spans="1:9" x14ac:dyDescent="0.25">
      <c r="A16" s="52"/>
      <c r="B16" s="52" t="s">
        <v>393</v>
      </c>
      <c r="C16" s="48">
        <v>0</v>
      </c>
      <c r="D16" s="48">
        <v>0</v>
      </c>
      <c r="E16" s="48">
        <v>0</v>
      </c>
      <c r="F16" s="48">
        <v>0</v>
      </c>
      <c r="G16" s="48">
        <v>0</v>
      </c>
      <c r="H16" s="93">
        <v>0</v>
      </c>
      <c r="I16" s="16">
        <v>0</v>
      </c>
    </row>
    <row r="17" spans="1:9" ht="25.5" x14ac:dyDescent="0.25">
      <c r="A17" s="74" t="s">
        <v>68</v>
      </c>
      <c r="B17" s="74" t="s">
        <v>394</v>
      </c>
      <c r="C17" s="91">
        <v>3776</v>
      </c>
      <c r="D17" s="91">
        <v>3707</v>
      </c>
      <c r="E17" s="91">
        <v>3971</v>
      </c>
      <c r="F17" s="91">
        <v>4164</v>
      </c>
      <c r="G17" s="91">
        <v>4922</v>
      </c>
      <c r="H17" s="92">
        <v>5098</v>
      </c>
      <c r="I17" s="15">
        <f>I7+I14</f>
        <v>5526.01</v>
      </c>
    </row>
    <row r="18" spans="1:9" x14ac:dyDescent="0.25">
      <c r="A18" s="52"/>
      <c r="B18" s="52" t="s">
        <v>525</v>
      </c>
      <c r="C18" s="91">
        <v>3033</v>
      </c>
      <c r="D18" s="91">
        <v>3063</v>
      </c>
      <c r="E18" s="91">
        <v>3370</v>
      </c>
      <c r="F18" s="91">
        <v>3574</v>
      </c>
      <c r="G18" s="91">
        <v>4130</v>
      </c>
      <c r="H18" s="93">
        <v>4184</v>
      </c>
      <c r="I18" s="16">
        <f>I9+I12+I15</f>
        <v>4397.01</v>
      </c>
    </row>
    <row r="19" spans="1:9" x14ac:dyDescent="0.25">
      <c r="A19" s="52"/>
      <c r="B19" s="52" t="s">
        <v>526</v>
      </c>
      <c r="C19" s="48">
        <v>743</v>
      </c>
      <c r="D19" s="48">
        <v>644</v>
      </c>
      <c r="E19" s="48">
        <v>601</v>
      </c>
      <c r="F19" s="48">
        <v>590</v>
      </c>
      <c r="G19" s="48">
        <v>792</v>
      </c>
      <c r="H19" s="93">
        <v>914</v>
      </c>
      <c r="I19" s="16">
        <f>I10+I13+I16</f>
        <v>1129</v>
      </c>
    </row>
    <row r="20" spans="1:9" ht="12.75" customHeight="1" x14ac:dyDescent="0.25">
      <c r="A20" s="601" t="s">
        <v>527</v>
      </c>
      <c r="B20" s="602"/>
      <c r="C20" s="602"/>
      <c r="D20" s="602"/>
      <c r="E20" s="602"/>
      <c r="F20" s="602"/>
      <c r="G20" s="602"/>
      <c r="H20" s="602"/>
      <c r="I20" s="603"/>
    </row>
    <row r="21" spans="1:9" ht="12.75" customHeight="1" x14ac:dyDescent="0.25">
      <c r="A21" s="604" t="s">
        <v>395</v>
      </c>
      <c r="B21" s="604"/>
      <c r="C21" s="604"/>
      <c r="D21" s="604"/>
      <c r="E21" s="604"/>
      <c r="F21" s="604"/>
      <c r="G21" s="604"/>
      <c r="H21" s="604"/>
      <c r="I21" s="604"/>
    </row>
    <row r="22" spans="1:9" ht="15.75" customHeight="1" x14ac:dyDescent="0.25">
      <c r="A22" s="605" t="s">
        <v>528</v>
      </c>
      <c r="B22" s="605"/>
      <c r="C22" s="605"/>
      <c r="D22" s="605"/>
      <c r="E22" s="605"/>
      <c r="F22" s="605"/>
      <c r="G22" s="605"/>
      <c r="H22" s="605"/>
      <c r="I22" s="605"/>
    </row>
  </sheetData>
  <mergeCells count="9">
    <mergeCell ref="A1:I1"/>
    <mergeCell ref="A2:I2"/>
    <mergeCell ref="A20:I20"/>
    <mergeCell ref="A21:I21"/>
    <mergeCell ref="A22:I22"/>
    <mergeCell ref="A4:A5"/>
    <mergeCell ref="B4:B5"/>
    <mergeCell ref="C4:I4"/>
    <mergeCell ref="A3:I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workbookViewId="0">
      <selection activeCell="H7" sqref="H7"/>
    </sheetView>
  </sheetViews>
  <sheetFormatPr defaultColWidth="8" defaultRowHeight="15" customHeight="1" x14ac:dyDescent="0.25"/>
  <cols>
    <col min="1" max="1" width="7.140625" style="75" customWidth="1"/>
    <col min="2" max="2" width="32" style="75" customWidth="1"/>
    <col min="3" max="7" width="8" style="75"/>
    <col min="8" max="8" width="9.28515625" style="75" customWidth="1"/>
    <col min="9" max="16384" width="8" style="75"/>
  </cols>
  <sheetData>
    <row r="1" spans="1:8" ht="15" customHeight="1" x14ac:dyDescent="0.25">
      <c r="H1" s="76" t="s">
        <v>521</v>
      </c>
    </row>
    <row r="2" spans="1:8" ht="15" customHeight="1" x14ac:dyDescent="0.25">
      <c r="A2" s="493" t="s">
        <v>495</v>
      </c>
      <c r="B2" s="493"/>
      <c r="C2" s="493"/>
      <c r="D2" s="493"/>
      <c r="E2" s="493"/>
      <c r="F2" s="493"/>
      <c r="G2" s="493"/>
      <c r="H2" s="493"/>
    </row>
    <row r="3" spans="1:8" ht="15" customHeight="1" x14ac:dyDescent="0.25">
      <c r="A3" s="492" t="s">
        <v>113</v>
      </c>
      <c r="B3" s="492"/>
      <c r="C3" s="492"/>
      <c r="D3" s="492"/>
      <c r="E3" s="492"/>
      <c r="F3" s="492"/>
      <c r="G3" s="492"/>
      <c r="H3" s="492"/>
    </row>
    <row r="4" spans="1:8" ht="15" customHeight="1" x14ac:dyDescent="0.25">
      <c r="A4" s="77"/>
      <c r="B4" s="584" t="s">
        <v>496</v>
      </c>
      <c r="C4" s="584"/>
      <c r="D4" s="584"/>
      <c r="E4" s="584"/>
      <c r="F4" s="584"/>
      <c r="G4" s="584"/>
      <c r="H4" s="584"/>
    </row>
    <row r="5" spans="1:8" ht="15" customHeight="1" x14ac:dyDescent="0.25">
      <c r="A5" s="61" t="s">
        <v>497</v>
      </c>
      <c r="B5" s="78" t="s">
        <v>498</v>
      </c>
      <c r="C5" s="79">
        <v>2014</v>
      </c>
      <c r="D5" s="79">
        <v>2015</v>
      </c>
      <c r="E5" s="79">
        <v>2016</v>
      </c>
      <c r="F5" s="79">
        <v>2017</v>
      </c>
      <c r="G5" s="79">
        <v>2018</v>
      </c>
      <c r="H5" s="79" t="s">
        <v>511</v>
      </c>
    </row>
    <row r="6" spans="1:8" s="80" customFormat="1" ht="15" customHeight="1" x14ac:dyDescent="0.25">
      <c r="A6" s="61">
        <v>1</v>
      </c>
      <c r="B6" s="61">
        <v>2</v>
      </c>
      <c r="C6" s="61">
        <v>3</v>
      </c>
      <c r="D6" s="61">
        <v>4</v>
      </c>
      <c r="E6" s="61">
        <v>5</v>
      </c>
      <c r="F6" s="61">
        <v>6</v>
      </c>
      <c r="G6" s="61">
        <v>7</v>
      </c>
      <c r="H6" s="61">
        <v>8</v>
      </c>
    </row>
    <row r="7" spans="1:8" ht="15" customHeight="1" x14ac:dyDescent="0.25">
      <c r="A7" s="61">
        <v>1</v>
      </c>
      <c r="B7" s="78" t="s">
        <v>499</v>
      </c>
      <c r="C7" s="81">
        <v>83695</v>
      </c>
      <c r="D7" s="81">
        <v>89717</v>
      </c>
      <c r="E7" s="81">
        <v>93437</v>
      </c>
      <c r="F7" s="81">
        <v>95779</v>
      </c>
      <c r="G7" s="81">
        <v>111937</v>
      </c>
      <c r="H7" s="82">
        <v>103721.78743518009</v>
      </c>
    </row>
    <row r="8" spans="1:8" ht="15" customHeight="1" x14ac:dyDescent="0.25">
      <c r="A8" s="61">
        <v>2</v>
      </c>
      <c r="B8" s="78" t="s">
        <v>500</v>
      </c>
      <c r="C8" s="81">
        <v>362483</v>
      </c>
      <c r="D8" s="81">
        <v>384958</v>
      </c>
      <c r="E8" s="81">
        <v>391552</v>
      </c>
      <c r="F8" s="81">
        <v>375529.22821886512</v>
      </c>
      <c r="G8" s="81">
        <v>417219</v>
      </c>
      <c r="H8" s="82">
        <v>439278.62137120008</v>
      </c>
    </row>
    <row r="9" spans="1:8" ht="15" customHeight="1" x14ac:dyDescent="0.25">
      <c r="A9" s="61">
        <v>3</v>
      </c>
      <c r="B9" s="83" t="s">
        <v>523</v>
      </c>
      <c r="C9" s="81">
        <v>9913</v>
      </c>
      <c r="D9" s="81">
        <v>9577</v>
      </c>
      <c r="E9" s="81">
        <v>10086</v>
      </c>
      <c r="F9" s="81">
        <v>10171</v>
      </c>
      <c r="G9" s="81">
        <v>10540.347788515792</v>
      </c>
      <c r="H9" s="82">
        <v>11405.123005060272</v>
      </c>
    </row>
    <row r="10" spans="1:8" ht="15" customHeight="1" x14ac:dyDescent="0.25">
      <c r="A10" s="84"/>
      <c r="B10" s="41" t="s">
        <v>501</v>
      </c>
      <c r="C10" s="81">
        <v>2741</v>
      </c>
      <c r="D10" s="81">
        <v>2448</v>
      </c>
      <c r="E10" s="81">
        <v>2657</v>
      </c>
      <c r="F10" s="81">
        <v>3791</v>
      </c>
      <c r="G10" s="81">
        <v>3315.42</v>
      </c>
      <c r="H10" s="82">
        <v>3132.9011603200001</v>
      </c>
    </row>
    <row r="11" spans="1:8" ht="15" customHeight="1" x14ac:dyDescent="0.25">
      <c r="A11" s="84"/>
      <c r="B11" s="41" t="s">
        <v>502</v>
      </c>
      <c r="C11" s="81">
        <v>7172</v>
      </c>
      <c r="D11" s="81">
        <v>7129</v>
      </c>
      <c r="E11" s="81">
        <v>7411</v>
      </c>
      <c r="F11" s="81">
        <v>6236</v>
      </c>
      <c r="G11" s="81">
        <v>7004.1577885157913</v>
      </c>
      <c r="H11" s="82">
        <v>8263.221844740272</v>
      </c>
    </row>
    <row r="12" spans="1:8" ht="15" customHeight="1" x14ac:dyDescent="0.25">
      <c r="A12" s="84"/>
      <c r="B12" s="41" t="s">
        <v>503</v>
      </c>
      <c r="C12" s="85">
        <v>0</v>
      </c>
      <c r="D12" s="85">
        <v>0</v>
      </c>
      <c r="E12" s="85">
        <v>18</v>
      </c>
      <c r="F12" s="85">
        <v>144</v>
      </c>
      <c r="G12" s="86">
        <v>220.77</v>
      </c>
      <c r="H12" s="82">
        <v>9</v>
      </c>
    </row>
    <row r="13" spans="1:8" ht="15" customHeight="1" x14ac:dyDescent="0.25">
      <c r="A13" s="61">
        <v>4</v>
      </c>
      <c r="B13" s="78" t="s">
        <v>504</v>
      </c>
      <c r="C13" s="81">
        <v>446178</v>
      </c>
      <c r="D13" s="81">
        <v>474675</v>
      </c>
      <c r="E13" s="81">
        <v>484989</v>
      </c>
      <c r="F13" s="81">
        <v>471308.22821886512</v>
      </c>
      <c r="G13" s="81">
        <v>529156</v>
      </c>
      <c r="H13" s="82">
        <v>543000.40880638012</v>
      </c>
    </row>
    <row r="14" spans="1:8" ht="15" customHeight="1" x14ac:dyDescent="0.25">
      <c r="A14" s="61">
        <v>5</v>
      </c>
      <c r="B14" s="78" t="s">
        <v>505</v>
      </c>
      <c r="C14" s="81">
        <v>93608</v>
      </c>
      <c r="D14" s="81">
        <v>99294</v>
      </c>
      <c r="E14" s="81">
        <v>103523</v>
      </c>
      <c r="F14" s="81">
        <v>105950</v>
      </c>
      <c r="G14" s="81">
        <v>122477.34778851579</v>
      </c>
      <c r="H14" s="82">
        <v>115126.91044024036</v>
      </c>
    </row>
    <row r="15" spans="1:8" ht="27.75" customHeight="1" x14ac:dyDescent="0.25">
      <c r="A15" s="61">
        <v>6</v>
      </c>
      <c r="B15" s="78" t="s">
        <v>506</v>
      </c>
      <c r="C15" s="87">
        <v>20.979967636234868</v>
      </c>
      <c r="D15" s="87">
        <v>20.918312529625531</v>
      </c>
      <c r="E15" s="87">
        <v>21.345432576821331</v>
      </c>
      <c r="F15" s="87">
        <v>22.479980967104858</v>
      </c>
      <c r="G15" s="88">
        <v>23.145792127182872</v>
      </c>
      <c r="H15" s="89">
        <v>21.201993326913247</v>
      </c>
    </row>
    <row r="16" spans="1:8" ht="23.25" customHeight="1" x14ac:dyDescent="0.25">
      <c r="A16" s="61">
        <v>7</v>
      </c>
      <c r="B16" s="78" t="s">
        <v>507</v>
      </c>
      <c r="C16" s="87">
        <v>2.2217590289077451</v>
      </c>
      <c r="D16" s="87">
        <v>2.0175909833043661</v>
      </c>
      <c r="E16" s="87">
        <v>2.0796347958407306</v>
      </c>
      <c r="F16" s="87">
        <v>2.1580357377670931</v>
      </c>
      <c r="G16" s="88">
        <v>1.9919168994617451</v>
      </c>
      <c r="H16" s="89">
        <v>2.1003893956785298</v>
      </c>
    </row>
    <row r="17" spans="1:8" ht="26.25" customHeight="1" x14ac:dyDescent="0.25">
      <c r="A17" s="61">
        <v>8</v>
      </c>
      <c r="B17" s="78" t="s">
        <v>508</v>
      </c>
      <c r="C17" s="87">
        <v>2.7347489399502876</v>
      </c>
      <c r="D17" s="87">
        <v>2.4878038643176659</v>
      </c>
      <c r="E17" s="87">
        <v>2.5759030728996404</v>
      </c>
      <c r="F17" s="87">
        <v>2.7084443062504207</v>
      </c>
      <c r="G17" s="88">
        <v>2.526334560150854</v>
      </c>
      <c r="H17" s="89">
        <v>2.5963300853247517</v>
      </c>
    </row>
    <row r="18" spans="1:8" ht="15" customHeight="1" x14ac:dyDescent="0.25">
      <c r="A18" s="609" t="s">
        <v>509</v>
      </c>
      <c r="B18" s="609"/>
      <c r="C18" s="609"/>
      <c r="D18" s="609"/>
      <c r="E18" s="609"/>
      <c r="F18" s="609"/>
      <c r="G18" s="609"/>
      <c r="H18" s="609"/>
    </row>
    <row r="19" spans="1:8" ht="15" customHeight="1" x14ac:dyDescent="0.25">
      <c r="A19" s="609" t="s">
        <v>522</v>
      </c>
      <c r="B19" s="609"/>
      <c r="C19" s="609"/>
      <c r="D19" s="609"/>
      <c r="E19" s="609"/>
      <c r="F19" s="609"/>
      <c r="G19" s="609"/>
      <c r="H19" s="609"/>
    </row>
    <row r="20" spans="1:8" ht="15" customHeight="1" x14ac:dyDescent="0.25">
      <c r="A20" s="609" t="s">
        <v>510</v>
      </c>
      <c r="B20" s="609"/>
      <c r="C20" s="609"/>
      <c r="D20" s="609"/>
      <c r="E20" s="609"/>
      <c r="F20" s="609"/>
      <c r="G20" s="609"/>
      <c r="H20" s="609"/>
    </row>
    <row r="21" spans="1:8" ht="15" customHeight="1" x14ac:dyDescent="0.25">
      <c r="C21" s="90"/>
      <c r="D21" s="90"/>
      <c r="E21" s="90"/>
      <c r="F21" s="90"/>
      <c r="G21" s="90"/>
      <c r="H21" s="90"/>
    </row>
    <row r="22" spans="1:8" ht="15" customHeight="1" x14ac:dyDescent="0.25">
      <c r="C22" s="90"/>
      <c r="D22" s="90"/>
      <c r="E22" s="90"/>
      <c r="F22" s="90"/>
      <c r="G22" s="90"/>
      <c r="H22" s="90"/>
    </row>
    <row r="23" spans="1:8" ht="15" customHeight="1" x14ac:dyDescent="0.25">
      <c r="C23" s="90"/>
      <c r="D23" s="90"/>
      <c r="E23" s="90"/>
      <c r="F23" s="90"/>
      <c r="G23" s="90"/>
      <c r="H23" s="90"/>
    </row>
  </sheetData>
  <mergeCells count="6">
    <mergeCell ref="B4:H4"/>
    <mergeCell ref="A18:H18"/>
    <mergeCell ref="A19:H19"/>
    <mergeCell ref="A20:H20"/>
    <mergeCell ref="A2:H2"/>
    <mergeCell ref="A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showGridLines="0" topLeftCell="A25" workbookViewId="0">
      <selection activeCell="O8" sqref="O8"/>
    </sheetView>
  </sheetViews>
  <sheetFormatPr defaultColWidth="10" defaultRowHeight="12" x14ac:dyDescent="0.25"/>
  <cols>
    <col min="1" max="1" width="6.85546875" style="75" customWidth="1"/>
    <col min="2" max="2" width="27.42578125" style="73" customWidth="1"/>
    <col min="3" max="3" width="11.140625" style="75" customWidth="1"/>
    <col min="4" max="11" width="10.140625" style="75" bestFit="1" customWidth="1"/>
    <col min="12" max="12" width="11.42578125" style="75" customWidth="1"/>
    <col min="13" max="13" width="10.140625" style="370" bestFit="1" customWidth="1"/>
    <col min="14" max="14" width="10.140625" style="75" bestFit="1" customWidth="1"/>
    <col min="15" max="16384" width="10" style="75"/>
  </cols>
  <sheetData>
    <row r="1" spans="1:15" x14ac:dyDescent="0.25">
      <c r="A1" s="482" t="s">
        <v>570</v>
      </c>
      <c r="B1" s="482"/>
      <c r="C1" s="482"/>
      <c r="D1" s="482"/>
      <c r="E1" s="482"/>
      <c r="F1" s="482"/>
      <c r="G1" s="482"/>
      <c r="H1" s="482"/>
      <c r="I1" s="482"/>
      <c r="J1" s="482"/>
      <c r="K1" s="482"/>
      <c r="L1" s="482"/>
      <c r="M1" s="482"/>
      <c r="N1" s="482"/>
    </row>
    <row r="2" spans="1:15" x14ac:dyDescent="0.25">
      <c r="A2" s="483" t="s">
        <v>39</v>
      </c>
      <c r="B2" s="483"/>
      <c r="C2" s="483"/>
      <c r="D2" s="483"/>
      <c r="E2" s="483"/>
      <c r="F2" s="483"/>
      <c r="G2" s="483"/>
      <c r="H2" s="483"/>
      <c r="I2" s="483"/>
      <c r="J2" s="483"/>
      <c r="K2" s="483"/>
      <c r="L2" s="483"/>
      <c r="M2" s="483"/>
      <c r="N2" s="483"/>
    </row>
    <row r="3" spans="1:15" ht="15" customHeight="1" x14ac:dyDescent="0.25">
      <c r="A3" s="484" t="s">
        <v>40</v>
      </c>
      <c r="B3" s="485"/>
      <c r="C3" s="485"/>
      <c r="D3" s="485"/>
      <c r="E3" s="485"/>
      <c r="F3" s="485"/>
      <c r="G3" s="485"/>
      <c r="H3" s="485"/>
      <c r="I3" s="485"/>
      <c r="J3" s="485"/>
      <c r="K3" s="485"/>
      <c r="L3" s="485"/>
      <c r="M3" s="485"/>
      <c r="N3" s="486"/>
    </row>
    <row r="4" spans="1:15" x14ac:dyDescent="0.25">
      <c r="A4" s="391" t="s">
        <v>41</v>
      </c>
      <c r="B4" s="391" t="s">
        <v>42</v>
      </c>
      <c r="C4" s="400">
        <v>2008</v>
      </c>
      <c r="D4" s="400">
        <v>2009</v>
      </c>
      <c r="E4" s="400">
        <v>2010</v>
      </c>
      <c r="F4" s="401">
        <v>2011</v>
      </c>
      <c r="G4" s="402">
        <v>2012</v>
      </c>
      <c r="H4" s="402">
        <v>2013</v>
      </c>
      <c r="I4" s="402">
        <v>2014</v>
      </c>
      <c r="J4" s="402">
        <v>2015</v>
      </c>
      <c r="K4" s="402">
        <v>2016</v>
      </c>
      <c r="L4" s="402">
        <v>2017</v>
      </c>
      <c r="M4" s="402" t="s">
        <v>43</v>
      </c>
      <c r="N4" s="402" t="s">
        <v>44</v>
      </c>
    </row>
    <row r="5" spans="1:15" x14ac:dyDescent="0.25">
      <c r="A5" s="406">
        <v>1</v>
      </c>
      <c r="B5" s="441">
        <v>2</v>
      </c>
      <c r="C5" s="75">
        <v>3</v>
      </c>
      <c r="D5" s="406">
        <v>4</v>
      </c>
      <c r="E5" s="406">
        <v>5</v>
      </c>
      <c r="F5" s="406">
        <v>6</v>
      </c>
      <c r="G5" s="406">
        <v>7</v>
      </c>
      <c r="H5" s="406">
        <v>8</v>
      </c>
      <c r="I5" s="406">
        <v>9</v>
      </c>
      <c r="J5" s="406">
        <v>10</v>
      </c>
      <c r="K5" s="406">
        <v>11</v>
      </c>
      <c r="L5" s="406">
        <v>12</v>
      </c>
      <c r="M5" s="410">
        <v>13</v>
      </c>
      <c r="N5" s="410">
        <v>14</v>
      </c>
    </row>
    <row r="6" spans="1:15" x14ac:dyDescent="0.25">
      <c r="A6" s="378" t="s">
        <v>45</v>
      </c>
      <c r="B6" s="391" t="s">
        <v>46</v>
      </c>
      <c r="C6" s="411">
        <v>157901</v>
      </c>
      <c r="D6" s="412">
        <v>201425</v>
      </c>
      <c r="E6" s="412">
        <v>193436</v>
      </c>
      <c r="F6" s="412">
        <v>216672</v>
      </c>
      <c r="G6" s="412">
        <v>257089</v>
      </c>
      <c r="H6" s="412">
        <v>279310</v>
      </c>
      <c r="I6" s="412">
        <v>321560</v>
      </c>
      <c r="J6" s="412">
        <v>328148</v>
      </c>
      <c r="K6" s="384">
        <v>359201</v>
      </c>
      <c r="L6" s="351">
        <v>354133.93</v>
      </c>
      <c r="M6" s="351">
        <v>371783.04599999997</v>
      </c>
      <c r="N6" s="351">
        <v>396004.64800000004</v>
      </c>
    </row>
    <row r="7" spans="1:15" x14ac:dyDescent="0.25">
      <c r="A7" s="380"/>
      <c r="B7" s="394" t="s">
        <v>47</v>
      </c>
      <c r="C7" s="415">
        <v>144627</v>
      </c>
      <c r="D7" s="416">
        <v>181997</v>
      </c>
      <c r="E7" s="416">
        <v>170722</v>
      </c>
      <c r="F7" s="416">
        <v>190326</v>
      </c>
      <c r="G7" s="416">
        <v>222579</v>
      </c>
      <c r="H7" s="416">
        <v>235670</v>
      </c>
      <c r="I7" s="416">
        <v>268491</v>
      </c>
      <c r="J7" s="416">
        <v>269431</v>
      </c>
      <c r="K7" s="208">
        <v>294122</v>
      </c>
      <c r="L7" s="209">
        <v>288245.74</v>
      </c>
      <c r="M7" s="209">
        <v>304595.20999999996</v>
      </c>
      <c r="N7" s="209">
        <v>320329.88</v>
      </c>
    </row>
    <row r="8" spans="1:15" x14ac:dyDescent="0.25">
      <c r="A8" s="380"/>
      <c r="B8" s="394" t="s">
        <v>48</v>
      </c>
      <c r="C8" s="415">
        <v>107395</v>
      </c>
      <c r="D8" s="416">
        <v>127771</v>
      </c>
      <c r="E8" s="416">
        <v>116046</v>
      </c>
      <c r="F8" s="416">
        <v>120653</v>
      </c>
      <c r="G8" s="416">
        <v>138691</v>
      </c>
      <c r="H8" s="416">
        <v>143130</v>
      </c>
      <c r="I8" s="416">
        <v>163589</v>
      </c>
      <c r="J8" s="416">
        <v>154581</v>
      </c>
      <c r="K8" s="208">
        <v>166506</v>
      </c>
      <c r="L8" s="209">
        <v>156726.38</v>
      </c>
      <c r="M8" s="209">
        <v>164002.04</v>
      </c>
      <c r="N8" s="209">
        <v>160420.68</v>
      </c>
      <c r="O8" s="332"/>
    </row>
    <row r="9" spans="1:15" x14ac:dyDescent="0.25">
      <c r="A9" s="380"/>
      <c r="B9" s="394" t="s">
        <v>49</v>
      </c>
      <c r="C9" s="415">
        <v>105947</v>
      </c>
      <c r="D9" s="416">
        <v>126127</v>
      </c>
      <c r="E9" s="416">
        <v>114552</v>
      </c>
      <c r="F9" s="415">
        <v>119068</v>
      </c>
      <c r="G9" s="415">
        <v>136816</v>
      </c>
      <c r="H9" s="416">
        <v>141119</v>
      </c>
      <c r="I9" s="416">
        <v>161165</v>
      </c>
      <c r="J9" s="416">
        <v>152171</v>
      </c>
      <c r="K9" s="208">
        <v>163772</v>
      </c>
      <c r="L9" s="209">
        <v>154050.34</v>
      </c>
      <c r="M9" s="209">
        <v>160969.59</v>
      </c>
      <c r="N9" s="209">
        <v>157188.10999999999</v>
      </c>
    </row>
    <row r="10" spans="1:15" x14ac:dyDescent="0.25">
      <c r="A10" s="380"/>
      <c r="B10" s="394" t="s">
        <v>50</v>
      </c>
      <c r="C10" s="415">
        <v>1448</v>
      </c>
      <c r="D10" s="416">
        <v>1644</v>
      </c>
      <c r="E10" s="416">
        <v>1494</v>
      </c>
      <c r="F10" s="415">
        <v>1585</v>
      </c>
      <c r="G10" s="415">
        <v>1875</v>
      </c>
      <c r="H10" s="416">
        <v>2011</v>
      </c>
      <c r="I10" s="416">
        <v>2424</v>
      </c>
      <c r="J10" s="416">
        <v>2410</v>
      </c>
      <c r="K10" s="208">
        <v>2734</v>
      </c>
      <c r="L10" s="209">
        <v>2676.04</v>
      </c>
      <c r="M10" s="209">
        <v>3032.45</v>
      </c>
      <c r="N10" s="209">
        <v>3232.57</v>
      </c>
    </row>
    <row r="11" spans="1:15" x14ac:dyDescent="0.25">
      <c r="A11" s="380"/>
      <c r="B11" s="394" t="s">
        <v>51</v>
      </c>
      <c r="C11" s="415">
        <v>37232</v>
      </c>
      <c r="D11" s="416">
        <v>54226</v>
      </c>
      <c r="E11" s="416">
        <v>54676</v>
      </c>
      <c r="F11" s="416">
        <v>69673</v>
      </c>
      <c r="G11" s="416">
        <v>83888</v>
      </c>
      <c r="H11" s="416">
        <v>92540</v>
      </c>
      <c r="I11" s="416">
        <v>104902</v>
      </c>
      <c r="J11" s="416">
        <v>114850</v>
      </c>
      <c r="K11" s="208">
        <v>127616</v>
      </c>
      <c r="L11" s="209">
        <v>131519.36000000002</v>
      </c>
      <c r="M11" s="209">
        <v>140593.16999999998</v>
      </c>
      <c r="N11" s="209">
        <v>159909.20000000001</v>
      </c>
    </row>
    <row r="12" spans="1:15" x14ac:dyDescent="0.25">
      <c r="A12" s="380"/>
      <c r="B12" s="394" t="s">
        <v>52</v>
      </c>
      <c r="C12" s="415">
        <v>22631</v>
      </c>
      <c r="D12" s="416">
        <v>29948</v>
      </c>
      <c r="E12" s="416">
        <v>28874</v>
      </c>
      <c r="F12" s="415">
        <v>39218</v>
      </c>
      <c r="G12" s="415">
        <v>45328</v>
      </c>
      <c r="H12" s="416">
        <v>48239</v>
      </c>
      <c r="I12" s="416">
        <v>53433</v>
      </c>
      <c r="J12" s="416">
        <v>57107</v>
      </c>
      <c r="K12" s="208">
        <v>61553</v>
      </c>
      <c r="L12" s="209">
        <v>60666.87</v>
      </c>
      <c r="M12" s="209">
        <v>61662.84</v>
      </c>
      <c r="N12" s="209">
        <v>67248.479999999996</v>
      </c>
    </row>
    <row r="13" spans="1:15" x14ac:dyDescent="0.25">
      <c r="A13" s="380"/>
      <c r="B13" s="394" t="s">
        <v>50</v>
      </c>
      <c r="C13" s="415">
        <v>14601</v>
      </c>
      <c r="D13" s="416">
        <v>24278</v>
      </c>
      <c r="E13" s="416">
        <v>25802</v>
      </c>
      <c r="F13" s="415">
        <v>30455</v>
      </c>
      <c r="G13" s="415">
        <v>38560</v>
      </c>
      <c r="H13" s="416">
        <v>44301</v>
      </c>
      <c r="I13" s="416">
        <v>51469</v>
      </c>
      <c r="J13" s="416">
        <v>57743</v>
      </c>
      <c r="K13" s="208">
        <v>66063</v>
      </c>
      <c r="L13" s="209">
        <v>70852.490000000005</v>
      </c>
      <c r="M13" s="209">
        <v>78930.33</v>
      </c>
      <c r="N13" s="209">
        <v>92660.72</v>
      </c>
    </row>
    <row r="14" spans="1:15" x14ac:dyDescent="0.25">
      <c r="A14" s="380"/>
      <c r="B14" s="394" t="s">
        <v>53</v>
      </c>
      <c r="C14" s="415">
        <v>13274</v>
      </c>
      <c r="D14" s="416">
        <v>19428</v>
      </c>
      <c r="E14" s="416">
        <v>22714</v>
      </c>
      <c r="F14" s="416">
        <v>26346</v>
      </c>
      <c r="G14" s="416">
        <v>34510</v>
      </c>
      <c r="H14" s="416">
        <v>43640</v>
      </c>
      <c r="I14" s="416">
        <v>53069</v>
      </c>
      <c r="J14" s="416">
        <v>58717</v>
      </c>
      <c r="K14" s="208">
        <v>65079</v>
      </c>
      <c r="L14" s="209">
        <v>65888.189999999988</v>
      </c>
      <c r="M14" s="209">
        <v>67187.835999999996</v>
      </c>
      <c r="N14" s="209">
        <v>75674.768000000011</v>
      </c>
    </row>
    <row r="15" spans="1:15" x14ac:dyDescent="0.25">
      <c r="A15" s="380"/>
      <c r="B15" s="394" t="s">
        <v>48</v>
      </c>
      <c r="C15" s="415">
        <v>0</v>
      </c>
      <c r="D15" s="416">
        <v>0</v>
      </c>
      <c r="E15" s="416">
        <v>0</v>
      </c>
      <c r="F15" s="415">
        <v>0</v>
      </c>
      <c r="G15" s="415">
        <v>0</v>
      </c>
      <c r="H15" s="416">
        <v>0</v>
      </c>
      <c r="I15" s="416">
        <v>0</v>
      </c>
      <c r="J15" s="416">
        <v>0</v>
      </c>
      <c r="K15" s="208">
        <v>0</v>
      </c>
      <c r="L15" s="209">
        <v>0</v>
      </c>
      <c r="M15" s="209">
        <v>0</v>
      </c>
      <c r="N15" s="209">
        <v>0</v>
      </c>
    </row>
    <row r="16" spans="1:15" x14ac:dyDescent="0.25">
      <c r="A16" s="380"/>
      <c r="B16" s="394" t="s">
        <v>54</v>
      </c>
      <c r="C16" s="415">
        <v>13274</v>
      </c>
      <c r="D16" s="416">
        <v>19428</v>
      </c>
      <c r="E16" s="416">
        <v>22714</v>
      </c>
      <c r="F16" s="416">
        <v>26346</v>
      </c>
      <c r="G16" s="416">
        <v>34510</v>
      </c>
      <c r="H16" s="416">
        <v>43640</v>
      </c>
      <c r="I16" s="416">
        <v>53069</v>
      </c>
      <c r="J16" s="416">
        <v>58717</v>
      </c>
      <c r="K16" s="208">
        <v>65079</v>
      </c>
      <c r="L16" s="208">
        <v>65888.189999999988</v>
      </c>
      <c r="M16" s="209">
        <v>67187.835999999996</v>
      </c>
      <c r="N16" s="209">
        <v>75674.768000000011</v>
      </c>
    </row>
    <row r="17" spans="1:15" x14ac:dyDescent="0.25">
      <c r="A17" s="380"/>
      <c r="B17" s="394" t="s">
        <v>55</v>
      </c>
      <c r="C17" s="415">
        <v>10352</v>
      </c>
      <c r="D17" s="416">
        <v>14298</v>
      </c>
      <c r="E17" s="416">
        <v>14919</v>
      </c>
      <c r="F17" s="416">
        <v>15802</v>
      </c>
      <c r="G17" s="416">
        <v>19407</v>
      </c>
      <c r="H17" s="416">
        <v>23414</v>
      </c>
      <c r="I17" s="416">
        <v>28105</v>
      </c>
      <c r="J17" s="416">
        <v>31385</v>
      </c>
      <c r="K17" s="208">
        <v>35409</v>
      </c>
      <c r="L17" s="209">
        <v>32123.091999999997</v>
      </c>
      <c r="M17" s="209">
        <v>33715.434999999998</v>
      </c>
      <c r="N17" s="209">
        <v>38495.085000000006</v>
      </c>
      <c r="O17" s="332"/>
    </row>
    <row r="18" spans="1:15" x14ac:dyDescent="0.25">
      <c r="A18" s="380"/>
      <c r="B18" s="394" t="s">
        <v>56</v>
      </c>
      <c r="C18" s="415">
        <v>4690</v>
      </c>
      <c r="D18" s="416">
        <v>7105</v>
      </c>
      <c r="E18" s="416">
        <v>8544</v>
      </c>
      <c r="F18" s="415">
        <v>9193</v>
      </c>
      <c r="G18" s="415">
        <v>11092</v>
      </c>
      <c r="H18" s="416">
        <v>12749</v>
      </c>
      <c r="I18" s="416">
        <v>14412</v>
      </c>
      <c r="J18" s="416">
        <v>15674</v>
      </c>
      <c r="K18" s="208">
        <v>17005</v>
      </c>
      <c r="L18" s="209">
        <v>16624.78</v>
      </c>
      <c r="M18" s="209">
        <v>16935.419999999998</v>
      </c>
      <c r="N18" s="209">
        <v>18652.490000000002</v>
      </c>
    </row>
    <row r="19" spans="1:15" x14ac:dyDescent="0.25">
      <c r="A19" s="380"/>
      <c r="B19" s="394" t="s">
        <v>57</v>
      </c>
      <c r="C19" s="415">
        <v>5662</v>
      </c>
      <c r="D19" s="416">
        <v>7193</v>
      </c>
      <c r="E19" s="416">
        <v>6375</v>
      </c>
      <c r="F19" s="415">
        <v>6609</v>
      </c>
      <c r="G19" s="415">
        <v>8315</v>
      </c>
      <c r="H19" s="416">
        <v>10664</v>
      </c>
      <c r="I19" s="416">
        <v>13693</v>
      </c>
      <c r="J19" s="416">
        <v>15711</v>
      </c>
      <c r="K19" s="208">
        <v>18404</v>
      </c>
      <c r="L19" s="209">
        <v>15498.312</v>
      </c>
      <c r="M19" s="209">
        <v>16780.014999999999</v>
      </c>
      <c r="N19" s="209">
        <v>19842.595000000001</v>
      </c>
    </row>
    <row r="20" spans="1:15" x14ac:dyDescent="0.25">
      <c r="A20" s="380"/>
      <c r="B20" s="394" t="s">
        <v>58</v>
      </c>
      <c r="C20" s="415">
        <v>2350</v>
      </c>
      <c r="D20" s="416">
        <v>3721</v>
      </c>
      <c r="E20" s="416">
        <v>5385</v>
      </c>
      <c r="F20" s="416">
        <v>7511</v>
      </c>
      <c r="G20" s="416">
        <v>10290</v>
      </c>
      <c r="H20" s="416">
        <v>14370</v>
      </c>
      <c r="I20" s="416">
        <v>18881</v>
      </c>
      <c r="J20" s="416">
        <v>21859</v>
      </c>
      <c r="K20" s="208">
        <v>24901</v>
      </c>
      <c r="L20" s="209">
        <v>29883.166999999998</v>
      </c>
      <c r="M20" s="209">
        <v>30230.625</v>
      </c>
      <c r="N20" s="209">
        <v>35481.873</v>
      </c>
    </row>
    <row r="21" spans="1:15" x14ac:dyDescent="0.25">
      <c r="A21" s="380"/>
      <c r="B21" s="394" t="s">
        <v>56</v>
      </c>
      <c r="C21" s="415">
        <v>593</v>
      </c>
      <c r="D21" s="416">
        <v>744</v>
      </c>
      <c r="E21" s="416">
        <v>1343</v>
      </c>
      <c r="F21" s="415">
        <v>1899</v>
      </c>
      <c r="G21" s="415">
        <v>2707</v>
      </c>
      <c r="H21" s="416">
        <v>2973</v>
      </c>
      <c r="I21" s="416">
        <v>3820</v>
      </c>
      <c r="J21" s="416">
        <v>3709</v>
      </c>
      <c r="K21" s="208">
        <v>5984</v>
      </c>
      <c r="L21" s="209">
        <v>7275.91</v>
      </c>
      <c r="M21" s="209">
        <v>7418.42</v>
      </c>
      <c r="N21" s="209">
        <v>8449.36</v>
      </c>
    </row>
    <row r="22" spans="1:15" x14ac:dyDescent="0.25">
      <c r="A22" s="380"/>
      <c r="B22" s="394" t="s">
        <v>57</v>
      </c>
      <c r="C22" s="415">
        <v>1757</v>
      </c>
      <c r="D22" s="416">
        <v>2977</v>
      </c>
      <c r="E22" s="416">
        <v>4042</v>
      </c>
      <c r="F22" s="415">
        <v>5612</v>
      </c>
      <c r="G22" s="415">
        <v>7583</v>
      </c>
      <c r="H22" s="416">
        <v>11397</v>
      </c>
      <c r="I22" s="416">
        <v>15061</v>
      </c>
      <c r="J22" s="416">
        <v>18150</v>
      </c>
      <c r="K22" s="208">
        <v>18917</v>
      </c>
      <c r="L22" s="209">
        <v>22607.256999999998</v>
      </c>
      <c r="M22" s="209">
        <v>22812.205000000002</v>
      </c>
      <c r="N22" s="209">
        <v>27032.512999999999</v>
      </c>
    </row>
    <row r="23" spans="1:15" x14ac:dyDescent="0.25">
      <c r="A23" s="380"/>
      <c r="B23" s="394" t="s">
        <v>59</v>
      </c>
      <c r="C23" s="415">
        <v>572</v>
      </c>
      <c r="D23" s="415">
        <v>1409</v>
      </c>
      <c r="E23" s="415">
        <v>2410</v>
      </c>
      <c r="F23" s="415">
        <v>3033</v>
      </c>
      <c r="G23" s="415">
        <v>4813</v>
      </c>
      <c r="H23" s="416">
        <v>5856</v>
      </c>
      <c r="I23" s="416">
        <v>6083</v>
      </c>
      <c r="J23" s="416">
        <v>5473</v>
      </c>
      <c r="K23" s="208">
        <v>4769</v>
      </c>
      <c r="L23" s="209">
        <v>3881.9309999999996</v>
      </c>
      <c r="M23" s="209">
        <v>3241.7759999999998</v>
      </c>
      <c r="N23" s="209">
        <v>1697.81</v>
      </c>
    </row>
    <row r="24" spans="1:15" x14ac:dyDescent="0.25">
      <c r="A24" s="380"/>
      <c r="B24" s="394" t="s">
        <v>56</v>
      </c>
      <c r="C24" s="415">
        <v>0</v>
      </c>
      <c r="D24" s="416">
        <v>0</v>
      </c>
      <c r="E24" s="416">
        <v>0</v>
      </c>
      <c r="F24" s="415">
        <v>0</v>
      </c>
      <c r="G24" s="415">
        <v>0</v>
      </c>
      <c r="H24" s="416">
        <v>0</v>
      </c>
      <c r="I24" s="416">
        <v>0</v>
      </c>
      <c r="J24" s="416">
        <v>0</v>
      </c>
      <c r="K24" s="208">
        <v>0</v>
      </c>
      <c r="L24" s="209">
        <v>0</v>
      </c>
      <c r="M24" s="209">
        <v>0</v>
      </c>
      <c r="N24" s="209">
        <v>0</v>
      </c>
    </row>
    <row r="25" spans="1:15" x14ac:dyDescent="0.25">
      <c r="A25" s="380"/>
      <c r="B25" s="394" t="s">
        <v>57</v>
      </c>
      <c r="C25" s="415">
        <v>572</v>
      </c>
      <c r="D25" s="416">
        <v>1409</v>
      </c>
      <c r="E25" s="416">
        <v>2410</v>
      </c>
      <c r="F25" s="415">
        <v>3033</v>
      </c>
      <c r="G25" s="415">
        <v>4813</v>
      </c>
      <c r="H25" s="416">
        <v>5856</v>
      </c>
      <c r="I25" s="416">
        <v>6083</v>
      </c>
      <c r="J25" s="416">
        <v>5473</v>
      </c>
      <c r="K25" s="208">
        <v>4769</v>
      </c>
      <c r="L25" s="209">
        <v>3881.9309999999996</v>
      </c>
      <c r="M25" s="209">
        <v>3241.7759999999998</v>
      </c>
      <c r="N25" s="209">
        <v>1697.81</v>
      </c>
    </row>
    <row r="26" spans="1:15" x14ac:dyDescent="0.25">
      <c r="A26" s="378" t="s">
        <v>60</v>
      </c>
      <c r="B26" s="391" t="s">
        <v>61</v>
      </c>
      <c r="C26" s="411">
        <v>78802</v>
      </c>
      <c r="D26" s="411">
        <v>104997</v>
      </c>
      <c r="E26" s="411">
        <v>101976</v>
      </c>
      <c r="F26" s="411">
        <v>114904</v>
      </c>
      <c r="G26" s="411">
        <v>137086</v>
      </c>
      <c r="H26" s="412">
        <v>136329</v>
      </c>
      <c r="I26" s="411">
        <v>148813</v>
      </c>
      <c r="J26" s="411">
        <v>136060</v>
      </c>
      <c r="K26" s="384">
        <v>149483</v>
      </c>
      <c r="L26" s="384">
        <v>150779.78399999999</v>
      </c>
      <c r="M26" s="351">
        <v>164846.79399999999</v>
      </c>
      <c r="N26" s="351">
        <v>177140.02899999998</v>
      </c>
      <c r="O26" s="332"/>
    </row>
    <row r="27" spans="1:15" x14ac:dyDescent="0.25">
      <c r="A27" s="380"/>
      <c r="B27" s="394" t="s">
        <v>62</v>
      </c>
      <c r="C27" s="415">
        <v>59391</v>
      </c>
      <c r="D27" s="415">
        <v>74662</v>
      </c>
      <c r="E27" s="415">
        <v>71584</v>
      </c>
      <c r="F27" s="415">
        <v>80406</v>
      </c>
      <c r="G27" s="415">
        <v>91641</v>
      </c>
      <c r="H27" s="416">
        <v>88007</v>
      </c>
      <c r="I27" s="415">
        <v>96918</v>
      </c>
      <c r="J27" s="415">
        <v>88452</v>
      </c>
      <c r="K27" s="208">
        <v>102925</v>
      </c>
      <c r="L27" s="209">
        <v>109742.13</v>
      </c>
      <c r="M27" s="209">
        <v>128944.66</v>
      </c>
      <c r="N27" s="209">
        <v>141312.21</v>
      </c>
    </row>
    <row r="28" spans="1:15" x14ac:dyDescent="0.25">
      <c r="A28" s="380"/>
      <c r="B28" s="394" t="s">
        <v>48</v>
      </c>
      <c r="C28" s="415">
        <v>59391</v>
      </c>
      <c r="D28" s="416">
        <v>74662</v>
      </c>
      <c r="E28" s="416">
        <v>71584</v>
      </c>
      <c r="F28" s="415">
        <v>80406</v>
      </c>
      <c r="G28" s="415">
        <v>91641</v>
      </c>
      <c r="H28" s="416">
        <v>88007</v>
      </c>
      <c r="I28" s="415">
        <v>96918</v>
      </c>
      <c r="J28" s="415">
        <v>88452</v>
      </c>
      <c r="K28" s="208">
        <v>102925</v>
      </c>
      <c r="L28" s="209">
        <v>109742.13</v>
      </c>
      <c r="M28" s="209">
        <v>128944.66</v>
      </c>
      <c r="N28" s="209">
        <v>141312.21</v>
      </c>
    </row>
    <row r="29" spans="1:15" x14ac:dyDescent="0.25">
      <c r="A29" s="380"/>
      <c r="B29" s="394" t="s">
        <v>63</v>
      </c>
      <c r="C29" s="415">
        <v>0</v>
      </c>
      <c r="D29" s="416">
        <v>0</v>
      </c>
      <c r="E29" s="416">
        <v>0</v>
      </c>
      <c r="F29" s="415">
        <v>0</v>
      </c>
      <c r="G29" s="415">
        <v>0</v>
      </c>
      <c r="H29" s="416">
        <v>0</v>
      </c>
      <c r="I29" s="415">
        <v>0</v>
      </c>
      <c r="J29" s="415">
        <v>0</v>
      </c>
      <c r="K29" s="208">
        <v>0</v>
      </c>
      <c r="L29" s="209">
        <v>0</v>
      </c>
      <c r="M29" s="209">
        <v>0</v>
      </c>
      <c r="N29" s="209">
        <v>0</v>
      </c>
    </row>
    <row r="30" spans="1:15" x14ac:dyDescent="0.25">
      <c r="A30" s="380"/>
      <c r="B30" s="394" t="s">
        <v>64</v>
      </c>
      <c r="C30" s="415">
        <v>19411</v>
      </c>
      <c r="D30" s="415">
        <v>30335</v>
      </c>
      <c r="E30" s="415">
        <v>30392</v>
      </c>
      <c r="F30" s="415">
        <v>34498</v>
      </c>
      <c r="G30" s="415">
        <v>45445</v>
      </c>
      <c r="H30" s="416">
        <v>48322</v>
      </c>
      <c r="I30" s="415">
        <v>51895</v>
      </c>
      <c r="J30" s="415">
        <v>47608</v>
      </c>
      <c r="K30" s="208">
        <v>46558</v>
      </c>
      <c r="L30" s="208">
        <v>41037.653999999995</v>
      </c>
      <c r="M30" s="209">
        <v>35902.134000000005</v>
      </c>
      <c r="N30" s="209">
        <v>35827.819000000003</v>
      </c>
    </row>
    <row r="31" spans="1:15" x14ac:dyDescent="0.25">
      <c r="A31" s="380"/>
      <c r="B31" s="394" t="s">
        <v>48</v>
      </c>
      <c r="C31" s="415">
        <v>1737</v>
      </c>
      <c r="D31" s="415">
        <v>3262</v>
      </c>
      <c r="E31" s="415">
        <v>3169</v>
      </c>
      <c r="F31" s="415">
        <v>4101</v>
      </c>
      <c r="G31" s="415">
        <v>7648</v>
      </c>
      <c r="H31" s="416">
        <v>8435</v>
      </c>
      <c r="I31" s="415">
        <v>10318</v>
      </c>
      <c r="J31" s="415">
        <v>10080</v>
      </c>
      <c r="K31" s="208">
        <v>11892</v>
      </c>
      <c r="L31" s="386">
        <v>11988.27</v>
      </c>
      <c r="M31" s="209">
        <v>12972.59</v>
      </c>
      <c r="N31" s="209">
        <v>17388.919999999998</v>
      </c>
    </row>
    <row r="32" spans="1:15" x14ac:dyDescent="0.25">
      <c r="A32" s="380"/>
      <c r="B32" s="394" t="s">
        <v>65</v>
      </c>
      <c r="C32" s="415">
        <v>1226</v>
      </c>
      <c r="D32" s="416">
        <v>1156</v>
      </c>
      <c r="E32" s="416">
        <v>1121</v>
      </c>
      <c r="F32" s="415">
        <v>1621</v>
      </c>
      <c r="G32" s="415">
        <v>4963</v>
      </c>
      <c r="H32" s="416">
        <v>5916</v>
      </c>
      <c r="I32" s="415">
        <v>7763</v>
      </c>
      <c r="J32" s="415">
        <v>7546</v>
      </c>
      <c r="K32" s="208">
        <v>9052</v>
      </c>
      <c r="L32" s="386">
        <v>6758.13</v>
      </c>
      <c r="M32" s="209">
        <v>7599.66</v>
      </c>
      <c r="N32" s="209">
        <v>12181.94</v>
      </c>
    </row>
    <row r="33" spans="1:14" x14ac:dyDescent="0.25">
      <c r="A33" s="380"/>
      <c r="B33" s="394" t="s">
        <v>66</v>
      </c>
      <c r="C33" s="415">
        <v>511</v>
      </c>
      <c r="D33" s="416">
        <v>2106</v>
      </c>
      <c r="E33" s="416">
        <v>2048</v>
      </c>
      <c r="F33" s="415">
        <v>2480</v>
      </c>
      <c r="G33" s="415">
        <v>2685</v>
      </c>
      <c r="H33" s="416">
        <v>2519</v>
      </c>
      <c r="I33" s="415">
        <v>2555</v>
      </c>
      <c r="J33" s="415">
        <v>2534</v>
      </c>
      <c r="K33" s="208">
        <v>2840</v>
      </c>
      <c r="L33" s="386">
        <v>5230.1400000000003</v>
      </c>
      <c r="M33" s="209">
        <v>5372.93</v>
      </c>
      <c r="N33" s="209">
        <v>5206.9799999999996</v>
      </c>
    </row>
    <row r="34" spans="1:14" x14ac:dyDescent="0.25">
      <c r="A34" s="380"/>
      <c r="B34" s="394" t="s">
        <v>67</v>
      </c>
      <c r="C34" s="415">
        <v>0</v>
      </c>
      <c r="D34" s="416">
        <v>0</v>
      </c>
      <c r="E34" s="416">
        <v>0</v>
      </c>
      <c r="F34" s="415">
        <v>0</v>
      </c>
      <c r="G34" s="415">
        <v>0</v>
      </c>
      <c r="H34" s="416">
        <v>0</v>
      </c>
      <c r="I34" s="77">
        <v>0</v>
      </c>
      <c r="J34" s="77">
        <v>0</v>
      </c>
      <c r="K34" s="208">
        <v>0</v>
      </c>
      <c r="L34" s="387">
        <v>0</v>
      </c>
      <c r="M34" s="209">
        <v>0</v>
      </c>
      <c r="N34" s="209">
        <v>0</v>
      </c>
    </row>
    <row r="35" spans="1:14" x14ac:dyDescent="0.25">
      <c r="A35" s="380"/>
      <c r="B35" s="394" t="s">
        <v>54</v>
      </c>
      <c r="C35" s="415">
        <v>17674</v>
      </c>
      <c r="D35" s="415">
        <v>27073</v>
      </c>
      <c r="E35" s="415">
        <v>27223</v>
      </c>
      <c r="F35" s="415">
        <v>30397</v>
      </c>
      <c r="G35" s="415">
        <v>37797</v>
      </c>
      <c r="H35" s="416">
        <v>39887</v>
      </c>
      <c r="I35" s="415">
        <v>41577</v>
      </c>
      <c r="J35" s="415">
        <v>37528</v>
      </c>
      <c r="K35" s="208">
        <v>34666</v>
      </c>
      <c r="L35" s="386">
        <v>29049.383999999998</v>
      </c>
      <c r="M35" s="209">
        <v>22929.544000000002</v>
      </c>
      <c r="N35" s="209">
        <v>18438.899000000001</v>
      </c>
    </row>
    <row r="36" spans="1:14" x14ac:dyDescent="0.25">
      <c r="A36" s="380"/>
      <c r="B36" s="394" t="s">
        <v>65</v>
      </c>
      <c r="C36" s="415">
        <v>10097</v>
      </c>
      <c r="D36" s="416">
        <v>15076</v>
      </c>
      <c r="E36" s="416">
        <v>13845</v>
      </c>
      <c r="F36" s="415">
        <v>13789</v>
      </c>
      <c r="G36" s="415">
        <v>14200</v>
      </c>
      <c r="H36" s="416">
        <v>13010</v>
      </c>
      <c r="I36" s="415">
        <v>13374</v>
      </c>
      <c r="J36" s="415">
        <v>11561</v>
      </c>
      <c r="K36" s="208">
        <v>10938</v>
      </c>
      <c r="L36" s="386">
        <v>9472.2019999999993</v>
      </c>
      <c r="M36" s="209">
        <v>8530.8866799999996</v>
      </c>
      <c r="N36" s="209">
        <v>7585.982</v>
      </c>
    </row>
    <row r="37" spans="1:14" x14ac:dyDescent="0.25">
      <c r="A37" s="380"/>
      <c r="B37" s="394" t="s">
        <v>66</v>
      </c>
      <c r="C37" s="415">
        <v>3735</v>
      </c>
      <c r="D37" s="416">
        <v>4311</v>
      </c>
      <c r="E37" s="416">
        <v>3436</v>
      </c>
      <c r="F37" s="415">
        <v>3754</v>
      </c>
      <c r="G37" s="415">
        <v>3886</v>
      </c>
      <c r="H37" s="416">
        <v>4206</v>
      </c>
      <c r="I37" s="415">
        <v>4361</v>
      </c>
      <c r="J37" s="415">
        <v>3323</v>
      </c>
      <c r="K37" s="208">
        <v>3029</v>
      </c>
      <c r="L37" s="386">
        <v>3167.1419999999998</v>
      </c>
      <c r="M37" s="209">
        <v>2529.5733600000003</v>
      </c>
      <c r="N37" s="209">
        <v>2289.8429999999998</v>
      </c>
    </row>
    <row r="38" spans="1:14" x14ac:dyDescent="0.25">
      <c r="A38" s="380"/>
      <c r="B38" s="394" t="s">
        <v>67</v>
      </c>
      <c r="C38" s="415">
        <v>3842</v>
      </c>
      <c r="D38" s="416">
        <v>7686</v>
      </c>
      <c r="E38" s="416">
        <v>9942</v>
      </c>
      <c r="F38" s="415">
        <v>12854</v>
      </c>
      <c r="G38" s="415">
        <v>19711</v>
      </c>
      <c r="H38" s="416">
        <v>22671</v>
      </c>
      <c r="I38" s="415">
        <v>23842</v>
      </c>
      <c r="J38" s="415">
        <v>22644</v>
      </c>
      <c r="K38" s="208">
        <v>20699</v>
      </c>
      <c r="L38" s="386">
        <v>16410.04</v>
      </c>
      <c r="M38" s="209">
        <v>11868.539999999999</v>
      </c>
      <c r="N38" s="209">
        <v>8563.0740000000005</v>
      </c>
    </row>
    <row r="39" spans="1:14" ht="14.25" x14ac:dyDescent="0.25">
      <c r="A39" s="378" t="s">
        <v>68</v>
      </c>
      <c r="B39" s="391" t="s">
        <v>558</v>
      </c>
      <c r="C39" s="411">
        <v>4479</v>
      </c>
      <c r="D39" s="412">
        <v>5188</v>
      </c>
      <c r="E39" s="412">
        <v>27264</v>
      </c>
      <c r="F39" s="411">
        <v>28163</v>
      </c>
      <c r="G39" s="411">
        <v>31528</v>
      </c>
      <c r="H39" s="411">
        <v>32439</v>
      </c>
      <c r="I39" s="411">
        <v>36910</v>
      </c>
      <c r="J39" s="411">
        <v>34350</v>
      </c>
      <c r="K39" s="411">
        <v>37177</v>
      </c>
      <c r="L39" s="351">
        <v>35129.055462877623</v>
      </c>
      <c r="M39" s="351">
        <v>37716</v>
      </c>
      <c r="N39" s="351">
        <v>38202.140680460012</v>
      </c>
    </row>
    <row r="40" spans="1:14" x14ac:dyDescent="0.25">
      <c r="A40" s="378" t="s">
        <v>69</v>
      </c>
      <c r="B40" s="391" t="s">
        <v>70</v>
      </c>
      <c r="C40" s="411">
        <v>41296</v>
      </c>
      <c r="D40" s="411">
        <v>73772</v>
      </c>
      <c r="E40" s="411">
        <v>76011</v>
      </c>
      <c r="F40" s="411">
        <v>83112</v>
      </c>
      <c r="G40" s="411">
        <v>97117</v>
      </c>
      <c r="H40" s="412">
        <v>96556</v>
      </c>
      <c r="I40" s="411">
        <v>93275</v>
      </c>
      <c r="J40" s="411">
        <v>78915</v>
      </c>
      <c r="K40" s="384">
        <v>70603</v>
      </c>
      <c r="L40" s="351">
        <v>62323.877999999997</v>
      </c>
      <c r="M40" s="351">
        <v>61659.731000000007</v>
      </c>
      <c r="N40" s="351">
        <v>54898.468999999997</v>
      </c>
    </row>
    <row r="41" spans="1:14" x14ac:dyDescent="0.25">
      <c r="A41" s="380"/>
      <c r="B41" s="394" t="s">
        <v>71</v>
      </c>
      <c r="C41" s="415">
        <v>33134</v>
      </c>
      <c r="D41" s="416">
        <v>64046</v>
      </c>
      <c r="E41" s="416">
        <v>66849</v>
      </c>
      <c r="F41" s="415">
        <v>73273</v>
      </c>
      <c r="G41" s="415">
        <v>85896</v>
      </c>
      <c r="H41" s="416">
        <v>84667</v>
      </c>
      <c r="I41" s="415">
        <v>80069</v>
      </c>
      <c r="J41" s="415">
        <v>66006</v>
      </c>
      <c r="K41" s="208">
        <v>55565</v>
      </c>
      <c r="L41" s="386">
        <v>46688.366999999998</v>
      </c>
      <c r="M41" s="209">
        <v>43683.065000000002</v>
      </c>
      <c r="N41" s="209">
        <v>35703.482000000004</v>
      </c>
    </row>
    <row r="42" spans="1:14" x14ac:dyDescent="0.25">
      <c r="A42" s="380"/>
      <c r="B42" s="394" t="s">
        <v>72</v>
      </c>
      <c r="C42" s="415">
        <v>2998</v>
      </c>
      <c r="D42" s="416">
        <v>3234</v>
      </c>
      <c r="E42" s="416">
        <v>2937</v>
      </c>
      <c r="F42" s="415">
        <v>2847</v>
      </c>
      <c r="G42" s="415">
        <v>3252</v>
      </c>
      <c r="H42" s="416">
        <v>4236</v>
      </c>
      <c r="I42" s="415">
        <v>4779</v>
      </c>
      <c r="J42" s="415">
        <v>5217</v>
      </c>
      <c r="K42" s="208">
        <v>6088</v>
      </c>
      <c r="L42" s="386">
        <v>6092.7209999999995</v>
      </c>
      <c r="M42" s="209">
        <v>6764.0860000000002</v>
      </c>
      <c r="N42" s="209">
        <v>6906.9669999999996</v>
      </c>
    </row>
    <row r="43" spans="1:14" ht="24" x14ac:dyDescent="0.25">
      <c r="A43" s="380"/>
      <c r="B43" s="394" t="s">
        <v>73</v>
      </c>
      <c r="C43" s="415">
        <v>5164</v>
      </c>
      <c r="D43" s="416">
        <v>6492</v>
      </c>
      <c r="E43" s="416">
        <v>6225</v>
      </c>
      <c r="F43" s="415">
        <v>6992</v>
      </c>
      <c r="G43" s="415">
        <v>7969</v>
      </c>
      <c r="H43" s="416">
        <v>7653</v>
      </c>
      <c r="I43" s="415">
        <v>8427</v>
      </c>
      <c r="J43" s="415">
        <v>7692</v>
      </c>
      <c r="K43" s="208">
        <v>8950</v>
      </c>
      <c r="L43" s="386">
        <v>9542.7900000000009</v>
      </c>
      <c r="M43" s="209">
        <v>11212.58</v>
      </c>
      <c r="N43" s="209">
        <v>12288.02</v>
      </c>
    </row>
    <row r="44" spans="1:14" x14ac:dyDescent="0.25">
      <c r="A44" s="378" t="s">
        <v>74</v>
      </c>
      <c r="B44" s="391" t="s">
        <v>75</v>
      </c>
      <c r="C44" s="411">
        <v>249243</v>
      </c>
      <c r="D44" s="411">
        <v>318209</v>
      </c>
      <c r="E44" s="411">
        <v>319221</v>
      </c>
      <c r="F44" s="411">
        <v>448448</v>
      </c>
      <c r="G44" s="411">
        <v>614623</v>
      </c>
      <c r="H44" s="412">
        <v>762128</v>
      </c>
      <c r="I44" s="411">
        <v>897744</v>
      </c>
      <c r="J44" s="411">
        <v>1128501</v>
      </c>
      <c r="K44" s="384">
        <v>1198932</v>
      </c>
      <c r="L44" s="351">
        <v>1117546.6650999999</v>
      </c>
      <c r="M44" s="351">
        <v>1312755.9000000001</v>
      </c>
      <c r="N44" s="351">
        <v>1427773.2497999999</v>
      </c>
    </row>
    <row r="45" spans="1:14" ht="13.5" x14ac:dyDescent="0.25">
      <c r="A45" s="380"/>
      <c r="B45" s="394" t="s">
        <v>565</v>
      </c>
      <c r="C45" s="415">
        <v>160577</v>
      </c>
      <c r="D45" s="416">
        <v>219925</v>
      </c>
      <c r="E45" s="416">
        <v>202350</v>
      </c>
      <c r="F45" s="415">
        <v>261678</v>
      </c>
      <c r="G45" s="415">
        <v>373194</v>
      </c>
      <c r="H45" s="416">
        <v>454450</v>
      </c>
      <c r="I45" s="415">
        <v>582644</v>
      </c>
      <c r="J45" s="415">
        <v>635246</v>
      </c>
      <c r="K45" s="208">
        <v>647305</v>
      </c>
      <c r="L45" s="386">
        <v>568986.57699999993</v>
      </c>
      <c r="M45" s="209">
        <v>550820.19400000002</v>
      </c>
      <c r="N45" s="209">
        <v>660518.23800000001</v>
      </c>
    </row>
    <row r="46" spans="1:14" ht="13.5" x14ac:dyDescent="0.25">
      <c r="A46" s="380"/>
      <c r="B46" s="394" t="s">
        <v>566</v>
      </c>
      <c r="C46" s="415">
        <v>82641</v>
      </c>
      <c r="D46" s="416">
        <v>91286</v>
      </c>
      <c r="E46" s="416">
        <v>113177</v>
      </c>
      <c r="F46" s="415">
        <v>183504</v>
      </c>
      <c r="G46" s="415">
        <v>238849</v>
      </c>
      <c r="H46" s="416">
        <v>306070</v>
      </c>
      <c r="I46" s="415">
        <v>313416</v>
      </c>
      <c r="J46" s="415">
        <v>490895</v>
      </c>
      <c r="K46" s="208">
        <v>549227</v>
      </c>
      <c r="L46" s="386">
        <v>546260.85109999997</v>
      </c>
      <c r="M46" s="209">
        <v>759701.33499999996</v>
      </c>
      <c r="N46" s="209">
        <v>765182.98080000002</v>
      </c>
    </row>
    <row r="47" spans="1:14" ht="36" x14ac:dyDescent="0.25">
      <c r="A47" s="380"/>
      <c r="B47" s="394" t="s">
        <v>76</v>
      </c>
      <c r="C47" s="415">
        <v>6025</v>
      </c>
      <c r="D47" s="416">
        <v>6998</v>
      </c>
      <c r="E47" s="416">
        <v>3694</v>
      </c>
      <c r="F47" s="415">
        <v>3266</v>
      </c>
      <c r="G47" s="415">
        <v>2580</v>
      </c>
      <c r="H47" s="416">
        <v>1608</v>
      </c>
      <c r="I47" s="415">
        <v>1684</v>
      </c>
      <c r="J47" s="415">
        <v>2360</v>
      </c>
      <c r="K47" s="208">
        <v>2400</v>
      </c>
      <c r="L47" s="209">
        <v>2299.2370000000001</v>
      </c>
      <c r="M47" s="209">
        <v>2234.3710000000001</v>
      </c>
      <c r="N47" s="209">
        <v>2072.0309999999999</v>
      </c>
    </row>
    <row r="48" spans="1:14" ht="14.25" x14ac:dyDescent="0.25">
      <c r="A48" s="378" t="s">
        <v>77</v>
      </c>
      <c r="B48" s="391" t="s">
        <v>569</v>
      </c>
      <c r="C48" s="411">
        <v>174623</v>
      </c>
      <c r="D48" s="411">
        <v>210118</v>
      </c>
      <c r="E48" s="411">
        <v>217062</v>
      </c>
      <c r="F48" s="411">
        <v>230812</v>
      </c>
      <c r="G48" s="411">
        <v>299840</v>
      </c>
      <c r="H48" s="411">
        <v>385202</v>
      </c>
      <c r="I48" s="411">
        <v>624101</v>
      </c>
      <c r="J48" s="411">
        <v>720997</v>
      </c>
      <c r="K48" s="384">
        <v>841956</v>
      </c>
      <c r="L48" s="351">
        <v>757750.81020000007</v>
      </c>
      <c r="M48" s="351">
        <v>820737</v>
      </c>
      <c r="N48" s="351">
        <v>902151.99239999999</v>
      </c>
    </row>
    <row r="49" spans="1:16" x14ac:dyDescent="0.25">
      <c r="A49" s="378"/>
      <c r="B49" s="394" t="s">
        <v>78</v>
      </c>
      <c r="C49" s="411"/>
      <c r="D49" s="411"/>
      <c r="E49" s="411"/>
      <c r="F49" s="411"/>
      <c r="G49" s="411"/>
      <c r="H49" s="411"/>
      <c r="I49" s="77"/>
      <c r="J49" s="77"/>
      <c r="K49" s="77"/>
      <c r="L49" s="120"/>
      <c r="M49" s="209"/>
      <c r="N49" s="209"/>
    </row>
    <row r="50" spans="1:16" ht="14.25" x14ac:dyDescent="0.25">
      <c r="A50" s="378" t="s">
        <v>79</v>
      </c>
      <c r="B50" s="391" t="s">
        <v>562</v>
      </c>
      <c r="C50" s="411">
        <v>8065</v>
      </c>
      <c r="D50" s="411">
        <v>7760</v>
      </c>
      <c r="E50" s="411">
        <v>7480</v>
      </c>
      <c r="F50" s="411">
        <v>7147</v>
      </c>
      <c r="G50" s="411">
        <v>6922</v>
      </c>
      <c r="H50" s="412">
        <v>6839</v>
      </c>
      <c r="I50" s="411">
        <v>8826</v>
      </c>
      <c r="J50" s="411">
        <v>9426</v>
      </c>
      <c r="K50" s="384">
        <v>8479</v>
      </c>
      <c r="L50" s="361">
        <v>7962.0442600000006</v>
      </c>
      <c r="M50" s="351">
        <v>7886.2932999999994</v>
      </c>
      <c r="N50" s="351">
        <v>8006.8389200000011</v>
      </c>
    </row>
    <row r="51" spans="1:16" x14ac:dyDescent="0.25">
      <c r="A51" s="380"/>
      <c r="B51" s="394" t="s">
        <v>80</v>
      </c>
      <c r="C51" s="416">
        <v>7172</v>
      </c>
      <c r="D51" s="416">
        <v>6935</v>
      </c>
      <c r="E51" s="416">
        <v>6709</v>
      </c>
      <c r="F51" s="415">
        <v>6416</v>
      </c>
      <c r="G51" s="415">
        <v>6220</v>
      </c>
      <c r="H51" s="416">
        <v>6164</v>
      </c>
      <c r="I51" s="415">
        <v>8179</v>
      </c>
      <c r="J51" s="415">
        <v>8807</v>
      </c>
      <c r="K51" s="208">
        <v>7887</v>
      </c>
      <c r="L51" s="209">
        <v>7398.0842600000005</v>
      </c>
      <c r="M51" s="209">
        <v>7349.9832999999999</v>
      </c>
      <c r="N51" s="209">
        <v>7498.168920000001</v>
      </c>
    </row>
    <row r="52" spans="1:16" x14ac:dyDescent="0.25">
      <c r="A52" s="380"/>
      <c r="B52" s="394" t="s">
        <v>81</v>
      </c>
      <c r="C52" s="416">
        <v>893</v>
      </c>
      <c r="D52" s="416">
        <v>825</v>
      </c>
      <c r="E52" s="416">
        <v>771</v>
      </c>
      <c r="F52" s="415">
        <v>731</v>
      </c>
      <c r="G52" s="415">
        <v>702</v>
      </c>
      <c r="H52" s="416">
        <v>675</v>
      </c>
      <c r="I52" s="415">
        <v>647</v>
      </c>
      <c r="J52" s="415">
        <v>619</v>
      </c>
      <c r="K52" s="208">
        <v>592</v>
      </c>
      <c r="L52" s="209">
        <v>563.96</v>
      </c>
      <c r="M52" s="209">
        <v>536.30999999999995</v>
      </c>
      <c r="N52" s="209">
        <v>508.67</v>
      </c>
    </row>
    <row r="53" spans="1:16" ht="24" x14ac:dyDescent="0.25">
      <c r="A53" s="378" t="s">
        <v>82</v>
      </c>
      <c r="B53" s="391" t="s">
        <v>83</v>
      </c>
      <c r="C53" s="412">
        <v>714409</v>
      </c>
      <c r="D53" s="412">
        <v>921469</v>
      </c>
      <c r="E53" s="412">
        <v>942450</v>
      </c>
      <c r="F53" s="412">
        <v>1129258</v>
      </c>
      <c r="G53" s="412">
        <v>1444205</v>
      </c>
      <c r="H53" s="412">
        <v>1698803</v>
      </c>
      <c r="I53" s="411">
        <v>2131229</v>
      </c>
      <c r="J53" s="411">
        <v>2436397</v>
      </c>
      <c r="K53" s="384">
        <v>2665831</v>
      </c>
      <c r="L53" s="442">
        <v>2485626.1670228774</v>
      </c>
      <c r="M53" s="351">
        <v>2777385.4086026791</v>
      </c>
      <c r="N53" s="351">
        <v>3004177.3678004597</v>
      </c>
      <c r="O53" s="332"/>
      <c r="P53" s="332"/>
    </row>
    <row r="54" spans="1:16" x14ac:dyDescent="0.25">
      <c r="A54" s="378" t="s">
        <v>84</v>
      </c>
      <c r="B54" s="391" t="s">
        <v>85</v>
      </c>
      <c r="C54" s="411">
        <v>182881</v>
      </c>
      <c r="D54" s="411">
        <v>220656</v>
      </c>
      <c r="E54" s="411">
        <v>236188</v>
      </c>
      <c r="F54" s="411">
        <v>290149</v>
      </c>
      <c r="G54" s="411">
        <v>399962</v>
      </c>
      <c r="H54" s="411">
        <v>525931</v>
      </c>
      <c r="I54" s="411">
        <v>550985</v>
      </c>
      <c r="J54" s="411">
        <v>535145</v>
      </c>
      <c r="K54" s="384">
        <v>553044</v>
      </c>
      <c r="L54" s="361">
        <v>571386.86653860437</v>
      </c>
      <c r="M54" s="351">
        <v>664575</v>
      </c>
      <c r="N54" s="351">
        <v>749923.96502088569</v>
      </c>
      <c r="O54" s="443"/>
    </row>
    <row r="55" spans="1:16" ht="20.25" customHeight="1" x14ac:dyDescent="0.25">
      <c r="A55" s="380"/>
      <c r="B55" s="394" t="s">
        <v>86</v>
      </c>
      <c r="C55" s="416">
        <v>167540</v>
      </c>
      <c r="D55" s="416">
        <v>203345</v>
      </c>
      <c r="E55" s="416">
        <v>214267</v>
      </c>
      <c r="F55" s="416">
        <v>261006</v>
      </c>
      <c r="G55" s="416">
        <v>333202</v>
      </c>
      <c r="H55" s="415">
        <v>472026</v>
      </c>
      <c r="I55" s="415">
        <v>491271</v>
      </c>
      <c r="J55" s="415">
        <v>510938</v>
      </c>
      <c r="K55" s="208">
        <v>530806</v>
      </c>
      <c r="L55" s="386">
        <v>560781.34320592997</v>
      </c>
      <c r="M55" s="209">
        <v>652969</v>
      </c>
      <c r="N55" s="209">
        <v>708379.22593499999</v>
      </c>
    </row>
    <row r="56" spans="1:16" x14ac:dyDescent="0.25">
      <c r="A56" s="380"/>
      <c r="B56" s="394" t="s">
        <v>87</v>
      </c>
      <c r="C56" s="416">
        <v>91502</v>
      </c>
      <c r="D56" s="444">
        <v>118936</v>
      </c>
      <c r="E56" s="416">
        <v>126391</v>
      </c>
      <c r="F56" s="415">
        <v>157806</v>
      </c>
      <c r="G56" s="415">
        <v>200454</v>
      </c>
      <c r="H56" s="415">
        <v>321010</v>
      </c>
      <c r="I56" s="415">
        <v>330500</v>
      </c>
      <c r="J56" s="415">
        <v>334267</v>
      </c>
      <c r="K56" s="208">
        <v>339674</v>
      </c>
      <c r="L56" s="386">
        <v>364104.16320717707</v>
      </c>
      <c r="M56" s="209">
        <v>431225</v>
      </c>
      <c r="N56" s="209">
        <v>362982.44647485297</v>
      </c>
    </row>
    <row r="57" spans="1:16" x14ac:dyDescent="0.25">
      <c r="A57" s="380"/>
      <c r="B57" s="394" t="s">
        <v>88</v>
      </c>
      <c r="C57" s="416">
        <v>76038</v>
      </c>
      <c r="D57" s="444">
        <v>84409</v>
      </c>
      <c r="E57" s="416">
        <v>87876</v>
      </c>
      <c r="F57" s="415">
        <v>103200</v>
      </c>
      <c r="G57" s="415">
        <v>132748</v>
      </c>
      <c r="H57" s="415">
        <v>151016</v>
      </c>
      <c r="I57" s="415">
        <v>160771</v>
      </c>
      <c r="J57" s="415">
        <v>176671</v>
      </c>
      <c r="K57" s="208">
        <v>191132</v>
      </c>
      <c r="L57" s="386">
        <v>196677.17999875295</v>
      </c>
      <c r="M57" s="209">
        <v>221744</v>
      </c>
      <c r="N57" s="209">
        <v>345396.77946014708</v>
      </c>
    </row>
    <row r="58" spans="1:16" ht="54.75" customHeight="1" x14ac:dyDescent="0.25">
      <c r="A58" s="380"/>
      <c r="B58" s="394" t="s">
        <v>89</v>
      </c>
      <c r="C58" s="415">
        <v>2603</v>
      </c>
      <c r="D58" s="416">
        <v>10522</v>
      </c>
      <c r="E58" s="416">
        <v>15153</v>
      </c>
      <c r="F58" s="415">
        <v>24214</v>
      </c>
      <c r="G58" s="415">
        <v>48066</v>
      </c>
      <c r="H58" s="415">
        <v>29671</v>
      </c>
      <c r="I58" s="415">
        <v>33686</v>
      </c>
      <c r="J58" s="415">
        <v>7307</v>
      </c>
      <c r="K58" s="208">
        <v>132</v>
      </c>
      <c r="L58" s="386">
        <v>260</v>
      </c>
      <c r="M58" s="209">
        <v>580</v>
      </c>
      <c r="N58" s="209">
        <v>12003</v>
      </c>
    </row>
    <row r="59" spans="1:16" ht="64.5" customHeight="1" x14ac:dyDescent="0.25">
      <c r="A59" s="380"/>
      <c r="B59" s="394" t="s">
        <v>90</v>
      </c>
      <c r="C59" s="415">
        <v>620</v>
      </c>
      <c r="D59" s="416">
        <v>534</v>
      </c>
      <c r="E59" s="416">
        <v>467</v>
      </c>
      <c r="F59" s="415">
        <v>225</v>
      </c>
      <c r="G59" s="415">
        <v>326</v>
      </c>
      <c r="H59" s="415">
        <v>447</v>
      </c>
      <c r="I59" s="415">
        <v>572</v>
      </c>
      <c r="J59" s="415">
        <v>714</v>
      </c>
      <c r="K59" s="208">
        <v>714</v>
      </c>
      <c r="L59" s="386">
        <v>1577.0891655559999</v>
      </c>
      <c r="M59" s="209">
        <v>1791</v>
      </c>
      <c r="N59" s="209">
        <v>1820.3522051139998</v>
      </c>
    </row>
    <row r="60" spans="1:16" ht="18.75" customHeight="1" x14ac:dyDescent="0.25">
      <c r="A60" s="380"/>
      <c r="B60" s="394" t="s">
        <v>91</v>
      </c>
      <c r="C60" s="415">
        <v>12118</v>
      </c>
      <c r="D60" s="416">
        <v>6255</v>
      </c>
      <c r="E60" s="416">
        <v>6301</v>
      </c>
      <c r="F60" s="415">
        <v>4704</v>
      </c>
      <c r="G60" s="415">
        <v>18368</v>
      </c>
      <c r="H60" s="415">
        <v>23787</v>
      </c>
      <c r="I60" s="415">
        <v>25456</v>
      </c>
      <c r="J60" s="415">
        <v>16186</v>
      </c>
      <c r="K60" s="208">
        <v>21392</v>
      </c>
      <c r="L60" s="386">
        <v>8768.4341671184411</v>
      </c>
      <c r="M60" s="209">
        <v>9235</v>
      </c>
      <c r="N60" s="209">
        <v>27721.386880771748</v>
      </c>
    </row>
    <row r="61" spans="1:16" ht="15" customHeight="1" x14ac:dyDescent="0.25">
      <c r="A61" s="380"/>
      <c r="B61" s="394" t="s">
        <v>92</v>
      </c>
      <c r="C61" s="415">
        <v>4458</v>
      </c>
      <c r="D61" s="416">
        <v>3892</v>
      </c>
      <c r="E61" s="416">
        <v>3139</v>
      </c>
      <c r="F61" s="415">
        <v>693</v>
      </c>
      <c r="G61" s="415">
        <v>871</v>
      </c>
      <c r="H61" s="415">
        <v>985</v>
      </c>
      <c r="I61" s="415">
        <v>892</v>
      </c>
      <c r="J61" s="415">
        <v>939</v>
      </c>
      <c r="K61" s="208">
        <v>1197</v>
      </c>
      <c r="L61" s="386">
        <v>1574.5264552184403</v>
      </c>
      <c r="M61" s="209">
        <v>1782</v>
      </c>
      <c r="N61" s="209">
        <v>1528.7414193717482</v>
      </c>
    </row>
    <row r="62" spans="1:16" ht="17.25" customHeight="1" x14ac:dyDescent="0.25">
      <c r="A62" s="380"/>
      <c r="B62" s="394" t="s">
        <v>93</v>
      </c>
      <c r="C62" s="415">
        <v>7660</v>
      </c>
      <c r="D62" s="416">
        <v>2363</v>
      </c>
      <c r="E62" s="416">
        <v>3162</v>
      </c>
      <c r="F62" s="415">
        <v>4011</v>
      </c>
      <c r="G62" s="415">
        <v>17497</v>
      </c>
      <c r="H62" s="415">
        <v>22802</v>
      </c>
      <c r="I62" s="415">
        <v>24564</v>
      </c>
      <c r="J62" s="415">
        <v>15247</v>
      </c>
      <c r="K62" s="208">
        <v>20195</v>
      </c>
      <c r="L62" s="386">
        <v>7193.9077119000003</v>
      </c>
      <c r="M62" s="209">
        <v>7453</v>
      </c>
      <c r="N62" s="209">
        <v>26192.645461399999</v>
      </c>
    </row>
    <row r="63" spans="1:16" x14ac:dyDescent="0.25">
      <c r="A63" s="378" t="s">
        <v>94</v>
      </c>
      <c r="B63" s="391" t="s">
        <v>95</v>
      </c>
      <c r="C63" s="411">
        <v>897290</v>
      </c>
      <c r="D63" s="411">
        <v>1142125</v>
      </c>
      <c r="E63" s="411">
        <v>1178638</v>
      </c>
      <c r="F63" s="411">
        <v>1419407</v>
      </c>
      <c r="G63" s="411">
        <v>1844167</v>
      </c>
      <c r="H63" s="412">
        <v>2224734</v>
      </c>
      <c r="I63" s="411">
        <v>2682214</v>
      </c>
      <c r="J63" s="411">
        <v>2971542</v>
      </c>
      <c r="K63" s="64">
        <v>3218875</v>
      </c>
      <c r="L63" s="445">
        <v>3057013.0335614816</v>
      </c>
      <c r="M63" s="446">
        <v>3441960.4718187312</v>
      </c>
      <c r="N63" s="446">
        <v>3754101.3328213454</v>
      </c>
      <c r="O63" s="443"/>
    </row>
    <row r="64" spans="1:16" x14ac:dyDescent="0.25">
      <c r="A64" s="447"/>
      <c r="B64" s="396"/>
      <c r="C64" s="448"/>
      <c r="D64" s="449"/>
      <c r="E64" s="449"/>
      <c r="F64" s="449"/>
      <c r="G64" s="449"/>
      <c r="H64" s="449"/>
      <c r="I64" s="449"/>
      <c r="J64" s="449"/>
      <c r="K64" s="449"/>
      <c r="L64" s="449"/>
      <c r="M64" s="449"/>
      <c r="O64" s="443"/>
    </row>
    <row r="65" spans="1:11" s="75" customFormat="1" x14ac:dyDescent="0.25">
      <c r="A65" s="369" t="s">
        <v>96</v>
      </c>
      <c r="B65" s="435"/>
      <c r="C65" s="432"/>
      <c r="D65" s="432"/>
      <c r="E65" s="432"/>
      <c r="F65" s="432"/>
      <c r="G65" s="436"/>
      <c r="H65" s="436"/>
      <c r="I65" s="436"/>
      <c r="J65" s="436"/>
      <c r="K65" s="440"/>
    </row>
    <row r="66" spans="1:11" s="75" customFormat="1" x14ac:dyDescent="0.25">
      <c r="A66" s="369"/>
      <c r="B66" s="480" t="s">
        <v>97</v>
      </c>
      <c r="C66" s="480"/>
      <c r="D66" s="480"/>
      <c r="E66" s="480"/>
      <c r="F66" s="480"/>
      <c r="G66" s="480"/>
      <c r="H66" s="480"/>
      <c r="I66" s="480"/>
      <c r="J66" s="480"/>
      <c r="K66" s="440"/>
    </row>
    <row r="67" spans="1:11" s="75" customFormat="1" x14ac:dyDescent="0.25">
      <c r="A67" s="369"/>
      <c r="B67" s="480" t="s">
        <v>98</v>
      </c>
      <c r="C67" s="480"/>
      <c r="D67" s="480"/>
      <c r="E67" s="480"/>
      <c r="F67" s="480"/>
      <c r="G67" s="480"/>
      <c r="H67" s="480"/>
      <c r="I67" s="480"/>
      <c r="J67" s="480"/>
      <c r="K67" s="440"/>
    </row>
    <row r="68" spans="1:11" s="75" customFormat="1" x14ac:dyDescent="0.25">
      <c r="A68" s="369"/>
      <c r="B68" s="480" t="s">
        <v>99</v>
      </c>
      <c r="C68" s="480"/>
      <c r="D68" s="480"/>
      <c r="E68" s="432"/>
      <c r="F68" s="432"/>
      <c r="G68" s="212"/>
      <c r="H68" s="212"/>
      <c r="I68" s="212"/>
      <c r="J68" s="212"/>
      <c r="K68" s="440"/>
    </row>
    <row r="69" spans="1:11" s="75" customFormat="1" x14ac:dyDescent="0.25">
      <c r="A69" s="450" t="s">
        <v>100</v>
      </c>
      <c r="B69" s="480" t="s">
        <v>101</v>
      </c>
      <c r="C69" s="480"/>
      <c r="D69" s="480"/>
      <c r="E69" s="480"/>
      <c r="F69" s="480"/>
      <c r="G69" s="480"/>
      <c r="H69" s="480"/>
      <c r="I69" s="480"/>
      <c r="J69" s="480"/>
      <c r="K69" s="440"/>
    </row>
    <row r="70" spans="1:11" s="75" customFormat="1" x14ac:dyDescent="0.25">
      <c r="A70" s="450" t="s">
        <v>102</v>
      </c>
      <c r="B70" s="480" t="s">
        <v>103</v>
      </c>
      <c r="C70" s="480"/>
      <c r="D70" s="480"/>
      <c r="E70" s="480"/>
      <c r="F70" s="480"/>
      <c r="G70" s="480"/>
      <c r="H70" s="480"/>
      <c r="I70" s="480"/>
      <c r="J70" s="480"/>
      <c r="K70" s="440"/>
    </row>
    <row r="71" spans="1:11" s="75" customFormat="1" x14ac:dyDescent="0.25">
      <c r="A71" s="450" t="s">
        <v>104</v>
      </c>
      <c r="B71" s="480" t="s">
        <v>105</v>
      </c>
      <c r="C71" s="480"/>
      <c r="D71" s="480"/>
      <c r="E71" s="480"/>
      <c r="F71" s="480"/>
      <c r="G71" s="480"/>
      <c r="H71" s="480"/>
      <c r="I71" s="480"/>
      <c r="J71" s="480"/>
      <c r="K71" s="480"/>
    </row>
    <row r="72" spans="1:11" s="75" customFormat="1" x14ac:dyDescent="0.25">
      <c r="A72" s="450" t="s">
        <v>106</v>
      </c>
      <c r="B72" s="480" t="s">
        <v>107</v>
      </c>
      <c r="C72" s="480"/>
      <c r="D72" s="480"/>
      <c r="E72" s="480"/>
      <c r="F72" s="480"/>
      <c r="G72" s="480"/>
      <c r="H72" s="480"/>
      <c r="I72" s="480"/>
      <c r="J72" s="233"/>
      <c r="K72" s="440"/>
    </row>
    <row r="73" spans="1:11" s="75" customFormat="1" x14ac:dyDescent="0.25">
      <c r="A73" s="450" t="s">
        <v>108</v>
      </c>
      <c r="B73" s="480" t="s">
        <v>109</v>
      </c>
      <c r="C73" s="480"/>
      <c r="D73" s="480"/>
      <c r="E73" s="480"/>
      <c r="F73" s="480"/>
      <c r="G73" s="480"/>
      <c r="H73" s="480"/>
      <c r="I73" s="480"/>
      <c r="J73" s="233"/>
      <c r="K73" s="440"/>
    </row>
    <row r="74" spans="1:11" s="75" customFormat="1" x14ac:dyDescent="0.25">
      <c r="A74" s="451" t="s">
        <v>110</v>
      </c>
      <c r="B74" s="481" t="s">
        <v>111</v>
      </c>
      <c r="C74" s="481"/>
      <c r="D74" s="481"/>
      <c r="E74" s="481"/>
      <c r="F74" s="481"/>
      <c r="G74" s="481"/>
      <c r="H74" s="481"/>
      <c r="I74" s="481"/>
      <c r="J74" s="481"/>
      <c r="K74" s="481"/>
    </row>
    <row r="75" spans="1:11" s="75" customFormat="1" x14ac:dyDescent="0.25">
      <c r="A75" s="447"/>
      <c r="B75" s="398"/>
      <c r="C75" s="432"/>
      <c r="D75" s="432"/>
      <c r="E75" s="432"/>
      <c r="F75" s="432"/>
      <c r="K75" s="440"/>
    </row>
    <row r="76" spans="1:11" s="75" customFormat="1" x14ac:dyDescent="0.25">
      <c r="A76" s="452"/>
      <c r="B76" s="398"/>
      <c r="C76" s="432"/>
      <c r="D76" s="432"/>
      <c r="E76" s="432"/>
      <c r="F76" s="432"/>
      <c r="K76" s="440"/>
    </row>
    <row r="77" spans="1:11" s="75" customFormat="1" x14ac:dyDescent="0.25">
      <c r="A77" s="447"/>
      <c r="B77" s="398"/>
      <c r="C77" s="432"/>
      <c r="D77" s="432"/>
      <c r="E77" s="432"/>
      <c r="F77" s="432"/>
      <c r="K77" s="440"/>
    </row>
  </sheetData>
  <mergeCells count="12">
    <mergeCell ref="B69:J69"/>
    <mergeCell ref="A1:N1"/>
    <mergeCell ref="A2:N2"/>
    <mergeCell ref="B66:J66"/>
    <mergeCell ref="B67:J67"/>
    <mergeCell ref="B68:D68"/>
    <mergeCell ref="A3:N3"/>
    <mergeCell ref="B70:J70"/>
    <mergeCell ref="B71:K71"/>
    <mergeCell ref="B72:I72"/>
    <mergeCell ref="B73:I73"/>
    <mergeCell ref="B74:K7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workbookViewId="0">
      <selection activeCell="A2" sqref="A2:Q2"/>
    </sheetView>
  </sheetViews>
  <sheetFormatPr defaultColWidth="7.5703125" defaultRowHeight="12" x14ac:dyDescent="0.25"/>
  <cols>
    <col min="1" max="1" width="7.5703125" style="58"/>
    <col min="2" max="2" width="19.5703125" style="58" customWidth="1"/>
    <col min="3" max="16" width="7.5703125" style="58"/>
    <col min="17" max="17" width="9.42578125" style="58" customWidth="1"/>
    <col min="18" max="16384" width="7.5703125" style="58"/>
  </cols>
  <sheetData>
    <row r="1" spans="1:17" x14ac:dyDescent="0.25">
      <c r="A1" s="57"/>
      <c r="B1" s="57"/>
      <c r="C1" s="57"/>
      <c r="D1" s="57"/>
      <c r="E1" s="57"/>
      <c r="F1" s="57"/>
      <c r="H1" s="57"/>
      <c r="Q1" s="59" t="s">
        <v>396</v>
      </c>
    </row>
    <row r="2" spans="1:17" ht="24" customHeight="1" x14ac:dyDescent="0.25">
      <c r="A2" s="612" t="s">
        <v>397</v>
      </c>
      <c r="B2" s="612"/>
      <c r="C2" s="612"/>
      <c r="D2" s="612"/>
      <c r="E2" s="612"/>
      <c r="F2" s="612"/>
      <c r="G2" s="612"/>
      <c r="H2" s="612"/>
      <c r="I2" s="612"/>
      <c r="J2" s="612"/>
      <c r="K2" s="612"/>
      <c r="L2" s="612"/>
      <c r="M2" s="612"/>
      <c r="N2" s="612"/>
      <c r="O2" s="612"/>
      <c r="P2" s="612"/>
      <c r="Q2" s="612"/>
    </row>
    <row r="3" spans="1:17" ht="15" customHeight="1" x14ac:dyDescent="0.25">
      <c r="A3" s="60"/>
      <c r="B3" s="610" t="s">
        <v>113</v>
      </c>
      <c r="C3" s="610"/>
      <c r="D3" s="610"/>
      <c r="E3" s="610"/>
      <c r="F3" s="610"/>
      <c r="G3" s="610"/>
      <c r="H3" s="610"/>
      <c r="I3" s="610"/>
      <c r="J3" s="610"/>
      <c r="K3" s="610"/>
      <c r="L3" s="610"/>
      <c r="M3" s="610"/>
      <c r="N3" s="610"/>
      <c r="O3" s="610"/>
      <c r="P3" s="610"/>
      <c r="Q3" s="611"/>
    </row>
    <row r="4" spans="1:17" x14ac:dyDescent="0.25">
      <c r="A4" s="40"/>
      <c r="B4" s="40"/>
      <c r="C4" s="615" t="s">
        <v>33</v>
      </c>
      <c r="D4" s="615"/>
      <c r="E4" s="615"/>
      <c r="F4" s="616" t="s">
        <v>34</v>
      </c>
      <c r="G4" s="616"/>
      <c r="H4" s="616"/>
      <c r="I4" s="615" t="s">
        <v>35</v>
      </c>
      <c r="J4" s="615"/>
      <c r="K4" s="615"/>
      <c r="L4" s="547" t="s">
        <v>383</v>
      </c>
      <c r="M4" s="547"/>
      <c r="N4" s="547"/>
      <c r="O4" s="617" t="s">
        <v>515</v>
      </c>
      <c r="P4" s="618"/>
      <c r="Q4" s="619"/>
    </row>
    <row r="5" spans="1:17" ht="24" x14ac:dyDescent="0.25">
      <c r="A5" s="40"/>
      <c r="B5" s="40"/>
      <c r="C5" s="61" t="s">
        <v>232</v>
      </c>
      <c r="D5" s="61" t="s">
        <v>233</v>
      </c>
      <c r="E5" s="61" t="s">
        <v>290</v>
      </c>
      <c r="F5" s="61" t="s">
        <v>232</v>
      </c>
      <c r="G5" s="61" t="s">
        <v>233</v>
      </c>
      <c r="H5" s="61" t="s">
        <v>290</v>
      </c>
      <c r="I5" s="61" t="s">
        <v>232</v>
      </c>
      <c r="J5" s="61" t="s">
        <v>233</v>
      </c>
      <c r="K5" s="61" t="s">
        <v>290</v>
      </c>
      <c r="L5" s="62" t="s">
        <v>398</v>
      </c>
      <c r="M5" s="62" t="s">
        <v>212</v>
      </c>
      <c r="N5" s="62" t="s">
        <v>290</v>
      </c>
      <c r="O5" s="62" t="s">
        <v>398</v>
      </c>
      <c r="P5" s="62" t="s">
        <v>212</v>
      </c>
      <c r="Q5" s="62" t="s">
        <v>290</v>
      </c>
    </row>
    <row r="6" spans="1:17" ht="48" x14ac:dyDescent="0.25">
      <c r="A6" s="61" t="s">
        <v>45</v>
      </c>
      <c r="B6" s="61" t="s">
        <v>161</v>
      </c>
      <c r="C6" s="42">
        <f>C7+C17</f>
        <v>3289</v>
      </c>
      <c r="D6" s="42">
        <f>D7+D17</f>
        <v>601</v>
      </c>
      <c r="E6" s="63">
        <f>C6+D6</f>
        <v>3890</v>
      </c>
      <c r="F6" s="42">
        <f>F7+F17</f>
        <v>3501</v>
      </c>
      <c r="G6" s="42">
        <f>G7+G17</f>
        <v>590</v>
      </c>
      <c r="H6" s="63">
        <f>F6+G6</f>
        <v>4091</v>
      </c>
      <c r="I6" s="42">
        <v>4032</v>
      </c>
      <c r="J6" s="42">
        <v>791</v>
      </c>
      <c r="K6" s="63">
        <v>4823</v>
      </c>
      <c r="L6" s="64">
        <v>4109.5</v>
      </c>
      <c r="M6" s="65">
        <v>913.3900000000001</v>
      </c>
      <c r="N6" s="64">
        <v>5022.8900000000003</v>
      </c>
      <c r="O6" s="66">
        <f>O7+O17</f>
        <v>4389.0200000000004</v>
      </c>
      <c r="P6" s="66">
        <f>P7+P17</f>
        <v>1129.21</v>
      </c>
      <c r="Q6" s="67">
        <f>O6+P6</f>
        <v>5518.2300000000005</v>
      </c>
    </row>
    <row r="7" spans="1:17" x14ac:dyDescent="0.25">
      <c r="A7" s="61" t="s">
        <v>329</v>
      </c>
      <c r="B7" s="61" t="s">
        <v>519</v>
      </c>
      <c r="C7" s="42">
        <f>SUM(C8:C16)</f>
        <v>2306</v>
      </c>
      <c r="D7" s="42">
        <f>SUM(D8:D16)</f>
        <v>320</v>
      </c>
      <c r="E7" s="63">
        <f t="shared" ref="E7:E23" si="0">C7+D7</f>
        <v>2626</v>
      </c>
      <c r="F7" s="42">
        <f>SUM(F8:F16)</f>
        <v>2600</v>
      </c>
      <c r="G7" s="42">
        <f>SUM(G8:G16)</f>
        <v>335</v>
      </c>
      <c r="H7" s="63">
        <f t="shared" ref="H7:H23" si="1">F7+G7</f>
        <v>2935</v>
      </c>
      <c r="I7" s="42">
        <v>3001</v>
      </c>
      <c r="J7" s="42">
        <v>499</v>
      </c>
      <c r="K7" s="63">
        <v>3500</v>
      </c>
      <c r="L7" s="65">
        <v>3092.1400000000003</v>
      </c>
      <c r="M7" s="65">
        <v>626.82000000000005</v>
      </c>
      <c r="N7" s="65">
        <v>3718.9600000000005</v>
      </c>
      <c r="O7" s="66">
        <f>O8+O9+O10+O11+O12+O13+O14+O15+O16</f>
        <v>3325</v>
      </c>
      <c r="P7" s="66">
        <f>P8+P9+P10+P11+P12+P13+P14+P15+P16</f>
        <v>825.48</v>
      </c>
      <c r="Q7" s="67">
        <f t="shared" ref="Q7:Q23" si="2">O7+P7</f>
        <v>4150.4799999999996</v>
      </c>
    </row>
    <row r="8" spans="1:17" x14ac:dyDescent="0.25">
      <c r="A8" s="40">
        <v>1</v>
      </c>
      <c r="B8" s="40" t="s">
        <v>333</v>
      </c>
      <c r="C8" s="50">
        <v>359</v>
      </c>
      <c r="D8" s="50">
        <v>60</v>
      </c>
      <c r="E8" s="63">
        <f t="shared" si="0"/>
        <v>419</v>
      </c>
      <c r="F8" s="50">
        <v>414</v>
      </c>
      <c r="G8" s="50">
        <v>75</v>
      </c>
      <c r="H8" s="63">
        <f t="shared" si="1"/>
        <v>489</v>
      </c>
      <c r="I8" s="50">
        <v>503</v>
      </c>
      <c r="J8" s="50">
        <v>138</v>
      </c>
      <c r="K8" s="63">
        <v>641</v>
      </c>
      <c r="L8" s="68">
        <v>525.55999999999995</v>
      </c>
      <c r="M8" s="68">
        <v>201.63</v>
      </c>
      <c r="N8" s="65">
        <v>727.18999999999994</v>
      </c>
      <c r="O8" s="66">
        <v>577</v>
      </c>
      <c r="P8" s="66">
        <v>309</v>
      </c>
      <c r="Q8" s="67">
        <f t="shared" si="2"/>
        <v>886</v>
      </c>
    </row>
    <row r="9" spans="1:17" x14ac:dyDescent="0.25">
      <c r="A9" s="40">
        <v>2</v>
      </c>
      <c r="B9" s="40" t="s">
        <v>399</v>
      </c>
      <c r="C9" s="50">
        <v>0</v>
      </c>
      <c r="D9" s="50">
        <v>0</v>
      </c>
      <c r="E9" s="63">
        <v>0</v>
      </c>
      <c r="F9" s="50">
        <v>0</v>
      </c>
      <c r="G9" s="50">
        <v>0</v>
      </c>
      <c r="H9" s="63">
        <v>0</v>
      </c>
      <c r="I9" s="50">
        <v>0</v>
      </c>
      <c r="J9" s="50">
        <v>0</v>
      </c>
      <c r="K9" s="63">
        <v>0</v>
      </c>
      <c r="L9" s="68">
        <v>0</v>
      </c>
      <c r="M9" s="68">
        <v>0</v>
      </c>
      <c r="N9" s="65">
        <v>0</v>
      </c>
      <c r="O9" s="66">
        <v>0</v>
      </c>
      <c r="P9" s="66">
        <v>5</v>
      </c>
      <c r="Q9" s="67">
        <f t="shared" si="2"/>
        <v>5</v>
      </c>
    </row>
    <row r="10" spans="1:17" x14ac:dyDescent="0.25">
      <c r="A10" s="40">
        <v>3</v>
      </c>
      <c r="B10" s="40" t="s">
        <v>400</v>
      </c>
      <c r="C10" s="50">
        <v>2</v>
      </c>
      <c r="D10" s="50">
        <v>0</v>
      </c>
      <c r="E10" s="63">
        <f t="shared" si="0"/>
        <v>2</v>
      </c>
      <c r="F10" s="50">
        <v>1</v>
      </c>
      <c r="G10" s="50">
        <v>0</v>
      </c>
      <c r="H10" s="63">
        <f t="shared" si="1"/>
        <v>1</v>
      </c>
      <c r="I10" s="50">
        <v>1</v>
      </c>
      <c r="J10" s="50">
        <v>0</v>
      </c>
      <c r="K10" s="63">
        <v>1</v>
      </c>
      <c r="L10" s="68">
        <v>1.26</v>
      </c>
      <c r="M10" s="68">
        <v>0.09</v>
      </c>
      <c r="N10" s="65">
        <v>1.35</v>
      </c>
      <c r="O10" s="66">
        <v>1</v>
      </c>
      <c r="P10" s="66">
        <v>0.04</v>
      </c>
      <c r="Q10" s="67">
        <f t="shared" si="2"/>
        <v>1.04</v>
      </c>
    </row>
    <row r="11" spans="1:17" x14ac:dyDescent="0.25">
      <c r="A11" s="40">
        <v>4</v>
      </c>
      <c r="B11" s="40" t="s">
        <v>401</v>
      </c>
      <c r="C11" s="50">
        <v>0</v>
      </c>
      <c r="D11" s="50">
        <v>0</v>
      </c>
      <c r="E11" s="63">
        <v>0</v>
      </c>
      <c r="F11" s="50">
        <v>0</v>
      </c>
      <c r="G11" s="50">
        <v>0</v>
      </c>
      <c r="H11" s="63">
        <v>0</v>
      </c>
      <c r="I11" s="50">
        <v>0</v>
      </c>
      <c r="J11" s="50">
        <v>0</v>
      </c>
      <c r="K11" s="63">
        <v>0</v>
      </c>
      <c r="L11" s="68">
        <v>0</v>
      </c>
      <c r="M11" s="68">
        <v>0</v>
      </c>
      <c r="N11" s="65">
        <v>0</v>
      </c>
      <c r="O11" s="66">
        <v>0</v>
      </c>
      <c r="P11" s="66">
        <v>0.49</v>
      </c>
      <c r="Q11" s="67">
        <f t="shared" si="2"/>
        <v>0.49</v>
      </c>
    </row>
    <row r="12" spans="1:17" x14ac:dyDescent="0.25">
      <c r="A12" s="40">
        <v>5</v>
      </c>
      <c r="B12" s="40" t="s">
        <v>332</v>
      </c>
      <c r="C12" s="50">
        <v>663</v>
      </c>
      <c r="D12" s="50">
        <v>54</v>
      </c>
      <c r="E12" s="63">
        <f t="shared" si="0"/>
        <v>717</v>
      </c>
      <c r="F12" s="50">
        <v>745</v>
      </c>
      <c r="G12" s="50">
        <v>70</v>
      </c>
      <c r="H12" s="63">
        <f t="shared" si="1"/>
        <v>815</v>
      </c>
      <c r="I12" s="50">
        <v>855</v>
      </c>
      <c r="J12" s="50">
        <v>135</v>
      </c>
      <c r="K12" s="63">
        <v>990</v>
      </c>
      <c r="L12" s="68">
        <v>838.45</v>
      </c>
      <c r="M12" s="68">
        <v>187.17</v>
      </c>
      <c r="N12" s="65">
        <v>1025.6200000000001</v>
      </c>
      <c r="O12" s="66">
        <v>873</v>
      </c>
      <c r="P12" s="66">
        <v>263</v>
      </c>
      <c r="Q12" s="67">
        <f t="shared" si="2"/>
        <v>1136</v>
      </c>
    </row>
    <row r="13" spans="1:17" x14ac:dyDescent="0.25">
      <c r="A13" s="40">
        <v>6</v>
      </c>
      <c r="B13" s="40" t="s">
        <v>331</v>
      </c>
      <c r="C13" s="50">
        <v>1267</v>
      </c>
      <c r="D13" s="50">
        <v>202</v>
      </c>
      <c r="E13" s="63">
        <f t="shared" si="0"/>
        <v>1469</v>
      </c>
      <c r="F13" s="50">
        <v>1425</v>
      </c>
      <c r="G13" s="50">
        <v>186</v>
      </c>
      <c r="H13" s="63">
        <f t="shared" si="1"/>
        <v>1611</v>
      </c>
      <c r="I13" s="50">
        <v>1626</v>
      </c>
      <c r="J13" s="50">
        <v>222</v>
      </c>
      <c r="K13" s="63">
        <v>1848</v>
      </c>
      <c r="L13" s="68">
        <v>1710.98</v>
      </c>
      <c r="M13" s="68">
        <v>233.97</v>
      </c>
      <c r="N13" s="65">
        <v>1944.95</v>
      </c>
      <c r="O13" s="66">
        <v>1857</v>
      </c>
      <c r="P13" s="66">
        <v>240</v>
      </c>
      <c r="Q13" s="67">
        <f t="shared" si="2"/>
        <v>2097</v>
      </c>
    </row>
    <row r="14" spans="1:17" x14ac:dyDescent="0.25">
      <c r="A14" s="40">
        <v>7</v>
      </c>
      <c r="B14" s="40" t="s">
        <v>334</v>
      </c>
      <c r="C14" s="50">
        <v>12</v>
      </c>
      <c r="D14" s="50">
        <v>3</v>
      </c>
      <c r="E14" s="63">
        <f t="shared" si="0"/>
        <v>15</v>
      </c>
      <c r="F14" s="50">
        <v>12</v>
      </c>
      <c r="G14" s="50">
        <v>3</v>
      </c>
      <c r="H14" s="63">
        <f t="shared" si="1"/>
        <v>15</v>
      </c>
      <c r="I14" s="50">
        <v>14</v>
      </c>
      <c r="J14" s="50">
        <v>3</v>
      </c>
      <c r="K14" s="63">
        <v>17</v>
      </c>
      <c r="L14" s="68">
        <v>14.09</v>
      </c>
      <c r="M14" s="68">
        <v>3.38</v>
      </c>
      <c r="N14" s="65">
        <v>17.47</v>
      </c>
      <c r="O14" s="66">
        <v>15</v>
      </c>
      <c r="P14" s="66">
        <v>4</v>
      </c>
      <c r="Q14" s="67">
        <f t="shared" si="2"/>
        <v>19</v>
      </c>
    </row>
    <row r="15" spans="1:17" x14ac:dyDescent="0.25">
      <c r="A15" s="40">
        <v>8</v>
      </c>
      <c r="B15" s="40" t="s">
        <v>402</v>
      </c>
      <c r="C15" s="50">
        <v>0</v>
      </c>
      <c r="D15" s="50">
        <v>0</v>
      </c>
      <c r="E15" s="63">
        <v>0</v>
      </c>
      <c r="F15" s="50">
        <v>0</v>
      </c>
      <c r="G15" s="50">
        <v>0</v>
      </c>
      <c r="H15" s="63">
        <v>0</v>
      </c>
      <c r="I15" s="50">
        <v>0</v>
      </c>
      <c r="J15" s="50">
        <v>0</v>
      </c>
      <c r="K15" s="63">
        <v>0</v>
      </c>
      <c r="L15" s="68">
        <v>0</v>
      </c>
      <c r="M15" s="68">
        <v>0</v>
      </c>
      <c r="N15" s="65">
        <v>0</v>
      </c>
      <c r="O15" s="66">
        <v>0</v>
      </c>
      <c r="P15" s="66">
        <v>2.95</v>
      </c>
      <c r="Q15" s="67">
        <f t="shared" si="2"/>
        <v>2.95</v>
      </c>
    </row>
    <row r="16" spans="1:17" x14ac:dyDescent="0.25">
      <c r="A16" s="40">
        <v>9</v>
      </c>
      <c r="B16" s="40" t="s">
        <v>403</v>
      </c>
      <c r="C16" s="50">
        <v>3</v>
      </c>
      <c r="D16" s="50">
        <v>1</v>
      </c>
      <c r="E16" s="63">
        <f t="shared" si="0"/>
        <v>4</v>
      </c>
      <c r="F16" s="50">
        <v>3</v>
      </c>
      <c r="G16" s="50">
        <v>1</v>
      </c>
      <c r="H16" s="63">
        <f t="shared" si="1"/>
        <v>4</v>
      </c>
      <c r="I16" s="50">
        <v>2</v>
      </c>
      <c r="J16" s="50">
        <v>1</v>
      </c>
      <c r="K16" s="63">
        <v>3</v>
      </c>
      <c r="L16" s="68">
        <v>1.8</v>
      </c>
      <c r="M16" s="68">
        <v>0.57999999999999996</v>
      </c>
      <c r="N16" s="65">
        <v>2.38</v>
      </c>
      <c r="O16" s="66">
        <v>2</v>
      </c>
      <c r="P16" s="66">
        <v>1</v>
      </c>
      <c r="Q16" s="67">
        <f t="shared" si="2"/>
        <v>3</v>
      </c>
    </row>
    <row r="17" spans="1:19" x14ac:dyDescent="0.25">
      <c r="A17" s="61" t="s">
        <v>335</v>
      </c>
      <c r="B17" s="61" t="s">
        <v>520</v>
      </c>
      <c r="C17" s="42">
        <f>SUM(C18:C23)</f>
        <v>983</v>
      </c>
      <c r="D17" s="42">
        <f>SUM(D18:D23)</f>
        <v>281</v>
      </c>
      <c r="E17" s="63">
        <f t="shared" si="0"/>
        <v>1264</v>
      </c>
      <c r="F17" s="42">
        <f>SUM(F18:F23)</f>
        <v>901</v>
      </c>
      <c r="G17" s="42">
        <f>SUM(G18:G23)</f>
        <v>255</v>
      </c>
      <c r="H17" s="63">
        <f t="shared" si="1"/>
        <v>1156</v>
      </c>
      <c r="I17" s="42">
        <v>1031</v>
      </c>
      <c r="J17" s="42">
        <v>292</v>
      </c>
      <c r="K17" s="63">
        <v>1323</v>
      </c>
      <c r="L17" s="65">
        <v>1017.36</v>
      </c>
      <c r="M17" s="65">
        <v>286.57</v>
      </c>
      <c r="N17" s="65">
        <v>1303.93</v>
      </c>
      <c r="O17" s="66">
        <f>O18+O19+O20+O21+O22+O23</f>
        <v>1064.02</v>
      </c>
      <c r="P17" s="66">
        <f>P18+P19+P20+P21+P22+P23</f>
        <v>303.73</v>
      </c>
      <c r="Q17" s="67">
        <f t="shared" si="2"/>
        <v>1367.75</v>
      </c>
      <c r="R17" s="69"/>
    </row>
    <row r="18" spans="1:19" x14ac:dyDescent="0.25">
      <c r="A18" s="40">
        <v>10</v>
      </c>
      <c r="B18" s="40" t="s">
        <v>308</v>
      </c>
      <c r="C18" s="43">
        <v>190</v>
      </c>
      <c r="D18" s="43">
        <v>31</v>
      </c>
      <c r="E18" s="63">
        <f t="shared" si="0"/>
        <v>221</v>
      </c>
      <c r="F18" s="43">
        <v>166</v>
      </c>
      <c r="G18" s="43">
        <v>24</v>
      </c>
      <c r="H18" s="63">
        <f t="shared" si="1"/>
        <v>190</v>
      </c>
      <c r="I18" s="43">
        <v>173</v>
      </c>
      <c r="J18" s="43">
        <v>27</v>
      </c>
      <c r="K18" s="63">
        <v>200</v>
      </c>
      <c r="L18" s="68">
        <v>143.01</v>
      </c>
      <c r="M18" s="68">
        <v>23.12</v>
      </c>
      <c r="N18" s="65">
        <v>166.13</v>
      </c>
      <c r="O18" s="66">
        <v>161</v>
      </c>
      <c r="P18" s="66">
        <v>23</v>
      </c>
      <c r="Q18" s="67">
        <f t="shared" si="2"/>
        <v>184</v>
      </c>
      <c r="R18" s="69"/>
      <c r="S18" s="70"/>
    </row>
    <row r="19" spans="1:19" x14ac:dyDescent="0.25">
      <c r="A19" s="40">
        <v>11</v>
      </c>
      <c r="B19" s="40" t="s">
        <v>307</v>
      </c>
      <c r="C19" s="50">
        <v>38</v>
      </c>
      <c r="D19" s="50">
        <v>7</v>
      </c>
      <c r="E19" s="63">
        <f t="shared" si="0"/>
        <v>45</v>
      </c>
      <c r="F19" s="50">
        <v>17</v>
      </c>
      <c r="G19" s="50">
        <v>6</v>
      </c>
      <c r="H19" s="63">
        <f t="shared" si="1"/>
        <v>23</v>
      </c>
      <c r="I19" s="50">
        <v>18</v>
      </c>
      <c r="J19" s="50">
        <v>6</v>
      </c>
      <c r="K19" s="63">
        <v>24</v>
      </c>
      <c r="L19" s="68">
        <v>26.76</v>
      </c>
      <c r="M19" s="68">
        <v>7.23</v>
      </c>
      <c r="N19" s="65">
        <v>33.99</v>
      </c>
      <c r="O19" s="66">
        <v>32</v>
      </c>
      <c r="P19" s="66">
        <v>8</v>
      </c>
      <c r="Q19" s="67">
        <f t="shared" si="2"/>
        <v>40</v>
      </c>
      <c r="R19" s="69"/>
    </row>
    <row r="20" spans="1:19" x14ac:dyDescent="0.25">
      <c r="A20" s="40">
        <v>12</v>
      </c>
      <c r="B20" s="40" t="s">
        <v>309</v>
      </c>
      <c r="C20" s="50">
        <v>594</v>
      </c>
      <c r="D20" s="50">
        <v>201</v>
      </c>
      <c r="E20" s="63">
        <f t="shared" si="0"/>
        <v>795</v>
      </c>
      <c r="F20" s="50">
        <v>580</v>
      </c>
      <c r="G20" s="50">
        <v>190</v>
      </c>
      <c r="H20" s="63">
        <f t="shared" si="1"/>
        <v>770</v>
      </c>
      <c r="I20" s="50">
        <v>695</v>
      </c>
      <c r="J20" s="50">
        <v>228</v>
      </c>
      <c r="K20" s="63">
        <v>923</v>
      </c>
      <c r="L20" s="68">
        <v>710.33</v>
      </c>
      <c r="M20" s="68">
        <v>219.38</v>
      </c>
      <c r="N20" s="65">
        <v>929.71</v>
      </c>
      <c r="O20" s="66">
        <v>733</v>
      </c>
      <c r="P20" s="66">
        <v>225</v>
      </c>
      <c r="Q20" s="67">
        <f t="shared" si="2"/>
        <v>958</v>
      </c>
      <c r="R20" s="69"/>
    </row>
    <row r="21" spans="1:19" x14ac:dyDescent="0.25">
      <c r="A21" s="40">
        <v>13</v>
      </c>
      <c r="B21" s="40" t="s">
        <v>263</v>
      </c>
      <c r="C21" s="50">
        <v>132</v>
      </c>
      <c r="D21" s="50">
        <v>35</v>
      </c>
      <c r="E21" s="63">
        <f t="shared" si="0"/>
        <v>167</v>
      </c>
      <c r="F21" s="50">
        <v>108</v>
      </c>
      <c r="G21" s="50">
        <v>29</v>
      </c>
      <c r="H21" s="63">
        <f t="shared" si="1"/>
        <v>137</v>
      </c>
      <c r="I21" s="50">
        <v>117</v>
      </c>
      <c r="J21" s="50">
        <v>26</v>
      </c>
      <c r="K21" s="63">
        <v>143</v>
      </c>
      <c r="L21" s="68">
        <v>112.13</v>
      </c>
      <c r="M21" s="68">
        <v>32.369999999999997</v>
      </c>
      <c r="N21" s="65">
        <v>144.5</v>
      </c>
      <c r="O21" s="66">
        <v>113</v>
      </c>
      <c r="P21" s="66">
        <v>44</v>
      </c>
      <c r="Q21" s="67">
        <f t="shared" si="2"/>
        <v>157</v>
      </c>
      <c r="R21" s="69"/>
    </row>
    <row r="22" spans="1:19" x14ac:dyDescent="0.25">
      <c r="A22" s="40">
        <v>14</v>
      </c>
      <c r="B22" s="40" t="s">
        <v>316</v>
      </c>
      <c r="C22" s="50">
        <v>1</v>
      </c>
      <c r="D22" s="50">
        <v>0</v>
      </c>
      <c r="E22" s="63">
        <f t="shared" si="0"/>
        <v>1</v>
      </c>
      <c r="F22" s="50">
        <v>1</v>
      </c>
      <c r="G22" s="50">
        <v>0</v>
      </c>
      <c r="H22" s="63">
        <f t="shared" si="1"/>
        <v>1</v>
      </c>
      <c r="I22" s="50">
        <v>0</v>
      </c>
      <c r="J22" s="50">
        <v>0</v>
      </c>
      <c r="K22" s="63">
        <v>0</v>
      </c>
      <c r="L22" s="68">
        <v>0.05</v>
      </c>
      <c r="M22" s="68">
        <v>0</v>
      </c>
      <c r="N22" s="65">
        <v>0.05</v>
      </c>
      <c r="O22" s="66">
        <v>0.02</v>
      </c>
      <c r="P22" s="66">
        <v>0</v>
      </c>
      <c r="Q22" s="67">
        <f t="shared" si="2"/>
        <v>0.02</v>
      </c>
      <c r="R22" s="69"/>
    </row>
    <row r="23" spans="1:19" x14ac:dyDescent="0.25">
      <c r="A23" s="40">
        <v>15</v>
      </c>
      <c r="B23" s="40" t="s">
        <v>404</v>
      </c>
      <c r="C23" s="50">
        <v>28</v>
      </c>
      <c r="D23" s="50">
        <v>7</v>
      </c>
      <c r="E23" s="63">
        <f t="shared" si="0"/>
        <v>35</v>
      </c>
      <c r="F23" s="50">
        <v>29</v>
      </c>
      <c r="G23" s="50">
        <v>6</v>
      </c>
      <c r="H23" s="63">
        <f t="shared" si="1"/>
        <v>35</v>
      </c>
      <c r="I23" s="50">
        <v>28</v>
      </c>
      <c r="J23" s="50">
        <v>5</v>
      </c>
      <c r="K23" s="63">
        <v>33</v>
      </c>
      <c r="L23" s="68">
        <v>25.08</v>
      </c>
      <c r="M23" s="68">
        <v>4.47</v>
      </c>
      <c r="N23" s="65">
        <v>29.549999999999997</v>
      </c>
      <c r="O23" s="66">
        <v>25</v>
      </c>
      <c r="P23" s="66">
        <v>3.73</v>
      </c>
      <c r="Q23" s="67">
        <f t="shared" si="2"/>
        <v>28.73</v>
      </c>
      <c r="R23" s="69"/>
    </row>
    <row r="24" spans="1:19" x14ac:dyDescent="0.25">
      <c r="A24" s="613" t="s">
        <v>405</v>
      </c>
      <c r="B24" s="613"/>
      <c r="C24" s="71"/>
      <c r="D24" s="71"/>
      <c r="E24" s="71"/>
      <c r="F24" s="71"/>
      <c r="G24" s="71"/>
      <c r="H24" s="71"/>
      <c r="R24" s="70"/>
    </row>
    <row r="25" spans="1:19" x14ac:dyDescent="0.25">
      <c r="A25" s="614" t="s">
        <v>518</v>
      </c>
      <c r="B25" s="614"/>
      <c r="C25" s="72"/>
    </row>
    <row r="26" spans="1:19" ht="27.75" customHeight="1" x14ac:dyDescent="0.25">
      <c r="A26" s="494" t="s">
        <v>406</v>
      </c>
      <c r="B26" s="494"/>
      <c r="C26" s="494"/>
      <c r="D26" s="494"/>
      <c r="E26" s="494"/>
      <c r="F26" s="494"/>
      <c r="G26" s="494"/>
      <c r="H26" s="494"/>
      <c r="I26" s="494"/>
      <c r="J26" s="494"/>
      <c r="K26" s="494"/>
      <c r="L26" s="494"/>
      <c r="M26" s="494"/>
      <c r="N26" s="494"/>
      <c r="O26" s="494"/>
      <c r="P26" s="494"/>
      <c r="Q26" s="494"/>
    </row>
  </sheetData>
  <mergeCells count="10">
    <mergeCell ref="A26:Q26"/>
    <mergeCell ref="B3:Q3"/>
    <mergeCell ref="A2:Q2"/>
    <mergeCell ref="A24:B24"/>
    <mergeCell ref="A25:B25"/>
    <mergeCell ref="C4:E4"/>
    <mergeCell ref="F4:H4"/>
    <mergeCell ref="I4:K4"/>
    <mergeCell ref="L4:N4"/>
    <mergeCell ref="O4:Q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showGridLines="0" zoomScale="115" zoomScaleNormal="115" workbookViewId="0">
      <selection activeCell="L6" sqref="L6"/>
    </sheetView>
  </sheetViews>
  <sheetFormatPr defaultColWidth="9.140625" defaultRowHeight="12" x14ac:dyDescent="0.2"/>
  <cols>
    <col min="1" max="1" width="3" style="9" bestFit="1" customWidth="1"/>
    <col min="2" max="2" width="24.28515625" style="9" customWidth="1"/>
    <col min="3" max="3" width="9.7109375" style="9" customWidth="1"/>
    <col min="4" max="4" width="7.140625" style="9" bestFit="1" customWidth="1"/>
    <col min="5" max="8" width="6.7109375" style="9" bestFit="1" customWidth="1"/>
    <col min="9" max="9" width="4.7109375" style="9" customWidth="1"/>
    <col min="10" max="10" width="13.42578125" style="9" customWidth="1"/>
    <col min="11" max="16384" width="9.140625" style="9"/>
  </cols>
  <sheetData>
    <row r="1" spans="1:20" ht="22.5" customHeight="1" x14ac:dyDescent="0.2">
      <c r="B1" s="54"/>
      <c r="C1" s="54"/>
      <c r="D1" s="54"/>
      <c r="E1" s="54"/>
      <c r="F1" s="54"/>
      <c r="G1" s="54"/>
      <c r="H1" s="54"/>
      <c r="I1" s="54"/>
      <c r="J1" s="17" t="s">
        <v>517</v>
      </c>
      <c r="K1" s="17"/>
      <c r="L1" s="17"/>
      <c r="M1" s="17"/>
      <c r="N1" s="17"/>
      <c r="O1" s="17"/>
      <c r="P1" s="17"/>
      <c r="Q1" s="17"/>
      <c r="R1" s="17"/>
      <c r="S1" s="17"/>
      <c r="T1" s="17"/>
    </row>
    <row r="2" spans="1:20" ht="12" customHeight="1" x14ac:dyDescent="0.2">
      <c r="A2" s="530" t="s">
        <v>407</v>
      </c>
      <c r="B2" s="530"/>
      <c r="C2" s="530"/>
      <c r="D2" s="530"/>
      <c r="E2" s="530"/>
      <c r="F2" s="530"/>
      <c r="G2" s="530"/>
      <c r="H2" s="530"/>
      <c r="I2" s="530"/>
      <c r="J2" s="530"/>
    </row>
    <row r="3" spans="1:20" ht="15" customHeight="1" x14ac:dyDescent="0.2">
      <c r="A3" s="55"/>
      <c r="B3" s="55"/>
      <c r="C3" s="622" t="s">
        <v>408</v>
      </c>
      <c r="D3" s="622"/>
      <c r="E3" s="622"/>
      <c r="F3" s="622"/>
      <c r="G3" s="622"/>
      <c r="H3" s="622"/>
      <c r="I3" s="622"/>
      <c r="J3" s="622"/>
    </row>
    <row r="4" spans="1:20" ht="24.75" thickBot="1" x14ac:dyDescent="0.25">
      <c r="A4" s="19" t="s">
        <v>160</v>
      </c>
      <c r="B4" s="19" t="s">
        <v>409</v>
      </c>
      <c r="C4" s="20" t="s">
        <v>410</v>
      </c>
      <c r="D4" s="20" t="s">
        <v>411</v>
      </c>
      <c r="E4" s="20" t="s">
        <v>412</v>
      </c>
      <c r="F4" s="20" t="s">
        <v>413</v>
      </c>
      <c r="G4" s="20" t="s">
        <v>414</v>
      </c>
      <c r="H4" s="20" t="s">
        <v>415</v>
      </c>
      <c r="I4" s="20" t="s">
        <v>416</v>
      </c>
      <c r="J4" s="20" t="s">
        <v>417</v>
      </c>
    </row>
    <row r="5" spans="1:20" ht="12.75" thickTop="1" x14ac:dyDescent="0.2">
      <c r="A5" s="22" t="s">
        <v>163</v>
      </c>
      <c r="B5" s="23" t="s">
        <v>418</v>
      </c>
      <c r="C5" s="24">
        <f>C6+C7</f>
        <v>4440.1000000000004</v>
      </c>
      <c r="D5" s="24">
        <f t="shared" ref="D5:J5" si="0">D6+D7</f>
        <v>5209.9000000000005</v>
      </c>
      <c r="E5" s="24">
        <f t="shared" si="0"/>
        <v>5622.3</v>
      </c>
      <c r="F5" s="24">
        <f t="shared" si="0"/>
        <v>5975.7</v>
      </c>
      <c r="G5" s="24">
        <f t="shared" si="0"/>
        <v>6094.9</v>
      </c>
      <c r="H5" s="24">
        <f t="shared" si="0"/>
        <v>6430.9</v>
      </c>
      <c r="I5" s="24">
        <f t="shared" si="0"/>
        <v>6284.9</v>
      </c>
      <c r="J5" s="24">
        <f t="shared" si="0"/>
        <v>6118.6</v>
      </c>
    </row>
    <row r="6" spans="1:20" x14ac:dyDescent="0.2">
      <c r="A6" s="25" t="s">
        <v>342</v>
      </c>
      <c r="B6" s="26" t="s">
        <v>232</v>
      </c>
      <c r="C6" s="27">
        <f>2933.4+800</f>
        <v>3733.4</v>
      </c>
      <c r="D6" s="27">
        <v>4213.3</v>
      </c>
      <c r="E6" s="27">
        <v>4523.3</v>
      </c>
      <c r="F6" s="27">
        <v>4795.7</v>
      </c>
      <c r="G6" s="27">
        <v>4860.8</v>
      </c>
      <c r="H6" s="27">
        <v>5184.8</v>
      </c>
      <c r="I6" s="27">
        <v>5106.3999999999996</v>
      </c>
      <c r="J6" s="27">
        <v>5057.5</v>
      </c>
    </row>
    <row r="7" spans="1:20" x14ac:dyDescent="0.2">
      <c r="A7" s="25" t="s">
        <v>344</v>
      </c>
      <c r="B7" s="26" t="s">
        <v>233</v>
      </c>
      <c r="C7" s="28">
        <v>706.7</v>
      </c>
      <c r="D7" s="28">
        <v>996.6</v>
      </c>
      <c r="E7" s="28">
        <v>1099</v>
      </c>
      <c r="F7" s="28">
        <v>1180</v>
      </c>
      <c r="G7" s="28">
        <v>1234.0999999999999</v>
      </c>
      <c r="H7" s="28">
        <v>1246.0999999999999</v>
      </c>
      <c r="I7" s="28">
        <v>1178.5</v>
      </c>
      <c r="J7" s="28">
        <v>1061.0999999999999</v>
      </c>
    </row>
    <row r="8" spans="1:20" x14ac:dyDescent="0.2">
      <c r="A8" s="29" t="s">
        <v>172</v>
      </c>
      <c r="B8" s="30" t="s">
        <v>419</v>
      </c>
      <c r="C8" s="31">
        <f>C9+C10</f>
        <v>1742</v>
      </c>
      <c r="D8" s="31">
        <f t="shared" ref="D8:J8" si="1">D9+D10</f>
        <v>1710.3</v>
      </c>
      <c r="E8" s="31">
        <f t="shared" si="1"/>
        <v>1845.1</v>
      </c>
      <c r="F8" s="31">
        <f t="shared" si="1"/>
        <v>2310.9</v>
      </c>
      <c r="G8" s="31">
        <f t="shared" si="1"/>
        <v>2344.6999999999998</v>
      </c>
      <c r="H8" s="31">
        <f t="shared" si="1"/>
        <v>2346.1</v>
      </c>
      <c r="I8" s="31">
        <f t="shared" si="1"/>
        <v>2336.5</v>
      </c>
      <c r="J8" s="31">
        <f t="shared" si="1"/>
        <v>2356.6999999999998</v>
      </c>
    </row>
    <row r="9" spans="1:20" x14ac:dyDescent="0.2">
      <c r="A9" s="32" t="s">
        <v>420</v>
      </c>
      <c r="B9" s="26" t="s">
        <v>232</v>
      </c>
      <c r="C9" s="27">
        <f>1094.8+411</f>
        <v>1505.8</v>
      </c>
      <c r="D9" s="27">
        <v>1354.3</v>
      </c>
      <c r="E9" s="27">
        <v>1443.2</v>
      </c>
      <c r="F9" s="27">
        <v>1889.2</v>
      </c>
      <c r="G9" s="27">
        <v>1907</v>
      </c>
      <c r="H9" s="27">
        <v>1903.4</v>
      </c>
      <c r="I9" s="27">
        <v>1909.9</v>
      </c>
      <c r="J9" s="27">
        <v>1958</v>
      </c>
    </row>
    <row r="10" spans="1:20" x14ac:dyDescent="0.2">
      <c r="A10" s="32" t="s">
        <v>421</v>
      </c>
      <c r="B10" s="26" t="s">
        <v>233</v>
      </c>
      <c r="C10" s="28">
        <v>236.2</v>
      </c>
      <c r="D10" s="28">
        <v>356</v>
      </c>
      <c r="E10" s="28">
        <v>401.9</v>
      </c>
      <c r="F10" s="28">
        <v>421.7</v>
      </c>
      <c r="G10" s="28">
        <v>437.7</v>
      </c>
      <c r="H10" s="28">
        <v>442.7</v>
      </c>
      <c r="I10" s="28">
        <v>426.6</v>
      </c>
      <c r="J10" s="28">
        <v>398.7</v>
      </c>
    </row>
    <row r="11" spans="1:20" x14ac:dyDescent="0.2">
      <c r="A11" s="32" t="s">
        <v>422</v>
      </c>
      <c r="B11" s="30" t="s">
        <v>423</v>
      </c>
      <c r="C11" s="31">
        <f>C6+C9</f>
        <v>5239.2</v>
      </c>
      <c r="D11" s="31">
        <f t="shared" ref="D11:J12" si="2">D6+D9</f>
        <v>5567.6</v>
      </c>
      <c r="E11" s="31">
        <f t="shared" si="2"/>
        <v>5966.5</v>
      </c>
      <c r="F11" s="31">
        <f t="shared" si="2"/>
        <v>6684.9</v>
      </c>
      <c r="G11" s="31">
        <f t="shared" si="2"/>
        <v>6767.8</v>
      </c>
      <c r="H11" s="31">
        <f t="shared" si="2"/>
        <v>7088.2000000000007</v>
      </c>
      <c r="I11" s="31">
        <f t="shared" si="2"/>
        <v>7016.2999999999993</v>
      </c>
      <c r="J11" s="31">
        <f t="shared" si="2"/>
        <v>7015.5</v>
      </c>
    </row>
    <row r="12" spans="1:20" x14ac:dyDescent="0.2">
      <c r="A12" s="32" t="s">
        <v>424</v>
      </c>
      <c r="B12" s="30" t="s">
        <v>425</v>
      </c>
      <c r="C12" s="31">
        <f>C7+C10</f>
        <v>942.90000000000009</v>
      </c>
      <c r="D12" s="31">
        <f t="shared" si="2"/>
        <v>1352.6</v>
      </c>
      <c r="E12" s="31">
        <f t="shared" si="2"/>
        <v>1500.9</v>
      </c>
      <c r="F12" s="31">
        <f t="shared" si="2"/>
        <v>1601.7</v>
      </c>
      <c r="G12" s="31">
        <f t="shared" si="2"/>
        <v>1671.8</v>
      </c>
      <c r="H12" s="31">
        <f t="shared" si="2"/>
        <v>1688.8</v>
      </c>
      <c r="I12" s="31">
        <f t="shared" si="2"/>
        <v>1605.1</v>
      </c>
      <c r="J12" s="31">
        <f t="shared" si="2"/>
        <v>1459.8</v>
      </c>
    </row>
    <row r="13" spans="1:20" ht="24.75" thickBot="1" x14ac:dyDescent="0.25">
      <c r="A13" s="33" t="s">
        <v>173</v>
      </c>
      <c r="B13" s="19" t="s">
        <v>426</v>
      </c>
      <c r="C13" s="34">
        <f>C5+C8</f>
        <v>6182.1</v>
      </c>
      <c r="D13" s="34">
        <f t="shared" ref="D13:J13" si="3">D5+D8</f>
        <v>6920.2000000000007</v>
      </c>
      <c r="E13" s="34">
        <f t="shared" si="3"/>
        <v>7467.4</v>
      </c>
      <c r="F13" s="34">
        <f t="shared" si="3"/>
        <v>8286.6</v>
      </c>
      <c r="G13" s="34">
        <f t="shared" si="3"/>
        <v>8439.5999999999985</v>
      </c>
      <c r="H13" s="34">
        <f t="shared" si="3"/>
        <v>8777</v>
      </c>
      <c r="I13" s="34">
        <f t="shared" si="3"/>
        <v>8621.4</v>
      </c>
      <c r="J13" s="34">
        <f t="shared" si="3"/>
        <v>8475.2999999999993</v>
      </c>
    </row>
    <row r="14" spans="1:20" ht="12.75" thickTop="1" x14ac:dyDescent="0.2">
      <c r="A14" s="620" t="s">
        <v>405</v>
      </c>
      <c r="B14" s="620"/>
      <c r="C14" s="620"/>
      <c r="D14" s="620"/>
      <c r="E14" s="620"/>
      <c r="F14" s="620"/>
      <c r="G14" s="620"/>
      <c r="H14" s="620"/>
      <c r="I14" s="620"/>
    </row>
    <row r="15" spans="1:20" x14ac:dyDescent="0.2">
      <c r="A15" s="620" t="s">
        <v>427</v>
      </c>
      <c r="B15" s="620"/>
      <c r="C15" s="620"/>
      <c r="D15" s="620"/>
      <c r="E15" s="620"/>
      <c r="F15" s="620"/>
      <c r="G15" s="620"/>
      <c r="H15" s="620"/>
      <c r="I15" s="620"/>
    </row>
    <row r="16" spans="1:20" x14ac:dyDescent="0.2">
      <c r="A16" s="621" t="s">
        <v>428</v>
      </c>
      <c r="B16" s="621"/>
      <c r="C16" s="621"/>
      <c r="D16" s="621"/>
      <c r="E16" s="621"/>
      <c r="F16" s="621"/>
      <c r="G16" s="621"/>
      <c r="H16" s="621"/>
      <c r="I16" s="621"/>
    </row>
  </sheetData>
  <mergeCells count="5">
    <mergeCell ref="A14:I14"/>
    <mergeCell ref="A15:I15"/>
    <mergeCell ref="A16:I16"/>
    <mergeCell ref="C3:J3"/>
    <mergeCell ref="A2:J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zoomScale="115" zoomScaleNormal="115" workbookViewId="0">
      <selection activeCell="H10" sqref="H10"/>
    </sheetView>
  </sheetViews>
  <sheetFormatPr defaultRowHeight="12" x14ac:dyDescent="0.2"/>
  <cols>
    <col min="1" max="1" width="9.42578125" style="38" customWidth="1"/>
    <col min="2" max="2" width="8.85546875" style="38" bestFit="1" customWidth="1"/>
    <col min="3" max="3" width="17" style="38" customWidth="1"/>
    <col min="4" max="4" width="11.42578125" style="38" bestFit="1" customWidth="1"/>
    <col min="5" max="5" width="7.42578125" style="38" bestFit="1" customWidth="1"/>
    <col min="6" max="6" width="9.42578125" style="38" bestFit="1" customWidth="1"/>
    <col min="7" max="7" width="15.140625" style="38" bestFit="1" customWidth="1"/>
    <col min="8" max="256" width="9.140625" style="38"/>
    <col min="257" max="257" width="11.28515625" style="38" customWidth="1"/>
    <col min="258" max="258" width="12.42578125" style="38" customWidth="1"/>
    <col min="259" max="259" width="17" style="38" customWidth="1"/>
    <col min="260" max="260" width="14.28515625" style="38" customWidth="1"/>
    <col min="261" max="261" width="11.85546875" style="38" customWidth="1"/>
    <col min="262" max="262" width="14.5703125" style="38" customWidth="1"/>
    <col min="263" max="263" width="16" style="38" customWidth="1"/>
    <col min="264" max="512" width="9.140625" style="38"/>
    <col min="513" max="513" width="11.28515625" style="38" customWidth="1"/>
    <col min="514" max="514" width="12.42578125" style="38" customWidth="1"/>
    <col min="515" max="515" width="17" style="38" customWidth="1"/>
    <col min="516" max="516" width="14.28515625" style="38" customWidth="1"/>
    <col min="517" max="517" width="11.85546875" style="38" customWidth="1"/>
    <col min="518" max="518" width="14.5703125" style="38" customWidth="1"/>
    <col min="519" max="519" width="16" style="38" customWidth="1"/>
    <col min="520" max="768" width="9.140625" style="38"/>
    <col min="769" max="769" width="11.28515625" style="38" customWidth="1"/>
    <col min="770" max="770" width="12.42578125" style="38" customWidth="1"/>
    <col min="771" max="771" width="17" style="38" customWidth="1"/>
    <col min="772" max="772" width="14.28515625" style="38" customWidth="1"/>
    <col min="773" max="773" width="11.85546875" style="38" customWidth="1"/>
    <col min="774" max="774" width="14.5703125" style="38" customWidth="1"/>
    <col min="775" max="775" width="16" style="38" customWidth="1"/>
    <col min="776" max="1024" width="9.140625" style="38"/>
    <col min="1025" max="1025" width="11.28515625" style="38" customWidth="1"/>
    <col min="1026" max="1026" width="12.42578125" style="38" customWidth="1"/>
    <col min="1027" max="1027" width="17" style="38" customWidth="1"/>
    <col min="1028" max="1028" width="14.28515625" style="38" customWidth="1"/>
    <col min="1029" max="1029" width="11.85546875" style="38" customWidth="1"/>
    <col min="1030" max="1030" width="14.5703125" style="38" customWidth="1"/>
    <col min="1031" max="1031" width="16" style="38" customWidth="1"/>
    <col min="1032" max="1280" width="9.140625" style="38"/>
    <col min="1281" max="1281" width="11.28515625" style="38" customWidth="1"/>
    <col min="1282" max="1282" width="12.42578125" style="38" customWidth="1"/>
    <col min="1283" max="1283" width="17" style="38" customWidth="1"/>
    <col min="1284" max="1284" width="14.28515625" style="38" customWidth="1"/>
    <col min="1285" max="1285" width="11.85546875" style="38" customWidth="1"/>
    <col min="1286" max="1286" width="14.5703125" style="38" customWidth="1"/>
    <col min="1287" max="1287" width="16" style="38" customWidth="1"/>
    <col min="1288" max="1536" width="9.140625" style="38"/>
    <col min="1537" max="1537" width="11.28515625" style="38" customWidth="1"/>
    <col min="1538" max="1538" width="12.42578125" style="38" customWidth="1"/>
    <col min="1539" max="1539" width="17" style="38" customWidth="1"/>
    <col min="1540" max="1540" width="14.28515625" style="38" customWidth="1"/>
    <col min="1541" max="1541" width="11.85546875" style="38" customWidth="1"/>
    <col min="1542" max="1542" width="14.5703125" style="38" customWidth="1"/>
    <col min="1543" max="1543" width="16" style="38" customWidth="1"/>
    <col min="1544" max="1792" width="9.140625" style="38"/>
    <col min="1793" max="1793" width="11.28515625" style="38" customWidth="1"/>
    <col min="1794" max="1794" width="12.42578125" style="38" customWidth="1"/>
    <col min="1795" max="1795" width="17" style="38" customWidth="1"/>
    <col min="1796" max="1796" width="14.28515625" style="38" customWidth="1"/>
    <col min="1797" max="1797" width="11.85546875" style="38" customWidth="1"/>
    <col min="1798" max="1798" width="14.5703125" style="38" customWidth="1"/>
    <col min="1799" max="1799" width="16" style="38" customWidth="1"/>
    <col min="1800" max="2048" width="9.140625" style="38"/>
    <col min="2049" max="2049" width="11.28515625" style="38" customWidth="1"/>
    <col min="2050" max="2050" width="12.42578125" style="38" customWidth="1"/>
    <col min="2051" max="2051" width="17" style="38" customWidth="1"/>
    <col min="2052" max="2052" width="14.28515625" style="38" customWidth="1"/>
    <col min="2053" max="2053" width="11.85546875" style="38" customWidth="1"/>
    <col min="2054" max="2054" width="14.5703125" style="38" customWidth="1"/>
    <col min="2055" max="2055" width="16" style="38" customWidth="1"/>
    <col min="2056" max="2304" width="9.140625" style="38"/>
    <col min="2305" max="2305" width="11.28515625" style="38" customWidth="1"/>
    <col min="2306" max="2306" width="12.42578125" style="38" customWidth="1"/>
    <col min="2307" max="2307" width="17" style="38" customWidth="1"/>
    <col min="2308" max="2308" width="14.28515625" style="38" customWidth="1"/>
    <col min="2309" max="2309" width="11.85546875" style="38" customWidth="1"/>
    <col min="2310" max="2310" width="14.5703125" style="38" customWidth="1"/>
    <col min="2311" max="2311" width="16" style="38" customWidth="1"/>
    <col min="2312" max="2560" width="9.140625" style="38"/>
    <col min="2561" max="2561" width="11.28515625" style="38" customWidth="1"/>
    <col min="2562" max="2562" width="12.42578125" style="38" customWidth="1"/>
    <col min="2563" max="2563" width="17" style="38" customWidth="1"/>
    <col min="2564" max="2564" width="14.28515625" style="38" customWidth="1"/>
    <col min="2565" max="2565" width="11.85546875" style="38" customWidth="1"/>
    <col min="2566" max="2566" width="14.5703125" style="38" customWidth="1"/>
    <col min="2567" max="2567" width="16" style="38" customWidth="1"/>
    <col min="2568" max="2816" width="9.140625" style="38"/>
    <col min="2817" max="2817" width="11.28515625" style="38" customWidth="1"/>
    <col min="2818" max="2818" width="12.42578125" style="38" customWidth="1"/>
    <col min="2819" max="2819" width="17" style="38" customWidth="1"/>
    <col min="2820" max="2820" width="14.28515625" style="38" customWidth="1"/>
    <col min="2821" max="2821" width="11.85546875" style="38" customWidth="1"/>
    <col min="2822" max="2822" width="14.5703125" style="38" customWidth="1"/>
    <col min="2823" max="2823" width="16" style="38" customWidth="1"/>
    <col min="2824" max="3072" width="9.140625" style="38"/>
    <col min="3073" max="3073" width="11.28515625" style="38" customWidth="1"/>
    <col min="3074" max="3074" width="12.42578125" style="38" customWidth="1"/>
    <col min="3075" max="3075" width="17" style="38" customWidth="1"/>
    <col min="3076" max="3076" width="14.28515625" style="38" customWidth="1"/>
    <col min="3077" max="3077" width="11.85546875" style="38" customWidth="1"/>
    <col min="3078" max="3078" width="14.5703125" style="38" customWidth="1"/>
    <col min="3079" max="3079" width="16" style="38" customWidth="1"/>
    <col min="3080" max="3328" width="9.140625" style="38"/>
    <col min="3329" max="3329" width="11.28515625" style="38" customWidth="1"/>
    <col min="3330" max="3330" width="12.42578125" style="38" customWidth="1"/>
    <col min="3331" max="3331" width="17" style="38" customWidth="1"/>
    <col min="3332" max="3332" width="14.28515625" style="38" customWidth="1"/>
    <col min="3333" max="3333" width="11.85546875" style="38" customWidth="1"/>
    <col min="3334" max="3334" width="14.5703125" style="38" customWidth="1"/>
    <col min="3335" max="3335" width="16" style="38" customWidth="1"/>
    <col min="3336" max="3584" width="9.140625" style="38"/>
    <col min="3585" max="3585" width="11.28515625" style="38" customWidth="1"/>
    <col min="3586" max="3586" width="12.42578125" style="38" customWidth="1"/>
    <col min="3587" max="3587" width="17" style="38" customWidth="1"/>
    <col min="3588" max="3588" width="14.28515625" style="38" customWidth="1"/>
    <col min="3589" max="3589" width="11.85546875" style="38" customWidth="1"/>
    <col min="3590" max="3590" width="14.5703125" style="38" customWidth="1"/>
    <col min="3591" max="3591" width="16" style="38" customWidth="1"/>
    <col min="3592" max="3840" width="9.140625" style="38"/>
    <col min="3841" max="3841" width="11.28515625" style="38" customWidth="1"/>
    <col min="3842" max="3842" width="12.42578125" style="38" customWidth="1"/>
    <col min="3843" max="3843" width="17" style="38" customWidth="1"/>
    <col min="3844" max="3844" width="14.28515625" style="38" customWidth="1"/>
    <col min="3845" max="3845" width="11.85546875" style="38" customWidth="1"/>
    <col min="3846" max="3846" width="14.5703125" style="38" customWidth="1"/>
    <col min="3847" max="3847" width="16" style="38" customWidth="1"/>
    <col min="3848" max="4096" width="9.140625" style="38"/>
    <col min="4097" max="4097" width="11.28515625" style="38" customWidth="1"/>
    <col min="4098" max="4098" width="12.42578125" style="38" customWidth="1"/>
    <col min="4099" max="4099" width="17" style="38" customWidth="1"/>
    <col min="4100" max="4100" width="14.28515625" style="38" customWidth="1"/>
    <col min="4101" max="4101" width="11.85546875" style="38" customWidth="1"/>
    <col min="4102" max="4102" width="14.5703125" style="38" customWidth="1"/>
    <col min="4103" max="4103" width="16" style="38" customWidth="1"/>
    <col min="4104" max="4352" width="9.140625" style="38"/>
    <col min="4353" max="4353" width="11.28515625" style="38" customWidth="1"/>
    <col min="4354" max="4354" width="12.42578125" style="38" customWidth="1"/>
    <col min="4355" max="4355" width="17" style="38" customWidth="1"/>
    <col min="4356" max="4356" width="14.28515625" style="38" customWidth="1"/>
    <col min="4357" max="4357" width="11.85546875" style="38" customWidth="1"/>
    <col min="4358" max="4358" width="14.5703125" style="38" customWidth="1"/>
    <col min="4359" max="4359" width="16" style="38" customWidth="1"/>
    <col min="4360" max="4608" width="9.140625" style="38"/>
    <col min="4609" max="4609" width="11.28515625" style="38" customWidth="1"/>
    <col min="4610" max="4610" width="12.42578125" style="38" customWidth="1"/>
    <col min="4611" max="4611" width="17" style="38" customWidth="1"/>
    <col min="4612" max="4612" width="14.28515625" style="38" customWidth="1"/>
    <col min="4613" max="4613" width="11.85546875" style="38" customWidth="1"/>
    <col min="4614" max="4614" width="14.5703125" style="38" customWidth="1"/>
    <col min="4615" max="4615" width="16" style="38" customWidth="1"/>
    <col min="4616" max="4864" width="9.140625" style="38"/>
    <col min="4865" max="4865" width="11.28515625" style="38" customWidth="1"/>
    <col min="4866" max="4866" width="12.42578125" style="38" customWidth="1"/>
    <col min="4867" max="4867" width="17" style="38" customWidth="1"/>
    <col min="4868" max="4868" width="14.28515625" style="38" customWidth="1"/>
    <col min="4869" max="4869" width="11.85546875" style="38" customWidth="1"/>
    <col min="4870" max="4870" width="14.5703125" style="38" customWidth="1"/>
    <col min="4871" max="4871" width="16" style="38" customWidth="1"/>
    <col min="4872" max="5120" width="9.140625" style="38"/>
    <col min="5121" max="5121" width="11.28515625" style="38" customWidth="1"/>
    <col min="5122" max="5122" width="12.42578125" style="38" customWidth="1"/>
    <col min="5123" max="5123" width="17" style="38" customWidth="1"/>
    <col min="5124" max="5124" width="14.28515625" style="38" customWidth="1"/>
    <col min="5125" max="5125" width="11.85546875" style="38" customWidth="1"/>
    <col min="5126" max="5126" width="14.5703125" style="38" customWidth="1"/>
    <col min="5127" max="5127" width="16" style="38" customWidth="1"/>
    <col min="5128" max="5376" width="9.140625" style="38"/>
    <col min="5377" max="5377" width="11.28515625" style="38" customWidth="1"/>
    <col min="5378" max="5378" width="12.42578125" style="38" customWidth="1"/>
    <col min="5379" max="5379" width="17" style="38" customWidth="1"/>
    <col min="5380" max="5380" width="14.28515625" style="38" customWidth="1"/>
    <col min="5381" max="5381" width="11.85546875" style="38" customWidth="1"/>
    <col min="5382" max="5382" width="14.5703125" style="38" customWidth="1"/>
    <col min="5383" max="5383" width="16" style="38" customWidth="1"/>
    <col min="5384" max="5632" width="9.140625" style="38"/>
    <col min="5633" max="5633" width="11.28515625" style="38" customWidth="1"/>
    <col min="5634" max="5634" width="12.42578125" style="38" customWidth="1"/>
    <col min="5635" max="5635" width="17" style="38" customWidth="1"/>
    <col min="5636" max="5636" width="14.28515625" style="38" customWidth="1"/>
    <col min="5637" max="5637" width="11.85546875" style="38" customWidth="1"/>
    <col min="5638" max="5638" width="14.5703125" style="38" customWidth="1"/>
    <col min="5639" max="5639" width="16" style="38" customWidth="1"/>
    <col min="5640" max="5888" width="9.140625" style="38"/>
    <col min="5889" max="5889" width="11.28515625" style="38" customWidth="1"/>
    <col min="5890" max="5890" width="12.42578125" style="38" customWidth="1"/>
    <col min="5891" max="5891" width="17" style="38" customWidth="1"/>
    <col min="5892" max="5892" width="14.28515625" style="38" customWidth="1"/>
    <col min="5893" max="5893" width="11.85546875" style="38" customWidth="1"/>
    <col min="5894" max="5894" width="14.5703125" style="38" customWidth="1"/>
    <col min="5895" max="5895" width="16" style="38" customWidth="1"/>
    <col min="5896" max="6144" width="9.140625" style="38"/>
    <col min="6145" max="6145" width="11.28515625" style="38" customWidth="1"/>
    <col min="6146" max="6146" width="12.42578125" style="38" customWidth="1"/>
    <col min="6147" max="6147" width="17" style="38" customWidth="1"/>
    <col min="6148" max="6148" width="14.28515625" style="38" customWidth="1"/>
    <col min="6149" max="6149" width="11.85546875" style="38" customWidth="1"/>
    <col min="6150" max="6150" width="14.5703125" style="38" customWidth="1"/>
    <col min="6151" max="6151" width="16" style="38" customWidth="1"/>
    <col min="6152" max="6400" width="9.140625" style="38"/>
    <col min="6401" max="6401" width="11.28515625" style="38" customWidth="1"/>
    <col min="6402" max="6402" width="12.42578125" style="38" customWidth="1"/>
    <col min="6403" max="6403" width="17" style="38" customWidth="1"/>
    <col min="6404" max="6404" width="14.28515625" style="38" customWidth="1"/>
    <col min="6405" max="6405" width="11.85546875" style="38" customWidth="1"/>
    <col min="6406" max="6406" width="14.5703125" style="38" customWidth="1"/>
    <col min="6407" max="6407" width="16" style="38" customWidth="1"/>
    <col min="6408" max="6656" width="9.140625" style="38"/>
    <col min="6657" max="6657" width="11.28515625" style="38" customWidth="1"/>
    <col min="6658" max="6658" width="12.42578125" style="38" customWidth="1"/>
    <col min="6659" max="6659" width="17" style="38" customWidth="1"/>
    <col min="6660" max="6660" width="14.28515625" style="38" customWidth="1"/>
    <col min="6661" max="6661" width="11.85546875" style="38" customWidth="1"/>
    <col min="6662" max="6662" width="14.5703125" style="38" customWidth="1"/>
    <col min="6663" max="6663" width="16" style="38" customWidth="1"/>
    <col min="6664" max="6912" width="9.140625" style="38"/>
    <col min="6913" max="6913" width="11.28515625" style="38" customWidth="1"/>
    <col min="6914" max="6914" width="12.42578125" style="38" customWidth="1"/>
    <col min="6915" max="6915" width="17" style="38" customWidth="1"/>
    <col min="6916" max="6916" width="14.28515625" style="38" customWidth="1"/>
    <col min="6917" max="6917" width="11.85546875" style="38" customWidth="1"/>
    <col min="6918" max="6918" width="14.5703125" style="38" customWidth="1"/>
    <col min="6919" max="6919" width="16" style="38" customWidth="1"/>
    <col min="6920" max="7168" width="9.140625" style="38"/>
    <col min="7169" max="7169" width="11.28515625" style="38" customWidth="1"/>
    <col min="7170" max="7170" width="12.42578125" style="38" customWidth="1"/>
    <col min="7171" max="7171" width="17" style="38" customWidth="1"/>
    <col min="7172" max="7172" width="14.28515625" style="38" customWidth="1"/>
    <col min="7173" max="7173" width="11.85546875" style="38" customWidth="1"/>
    <col min="7174" max="7174" width="14.5703125" style="38" customWidth="1"/>
    <col min="7175" max="7175" width="16" style="38" customWidth="1"/>
    <col min="7176" max="7424" width="9.140625" style="38"/>
    <col min="7425" max="7425" width="11.28515625" style="38" customWidth="1"/>
    <col min="7426" max="7426" width="12.42578125" style="38" customWidth="1"/>
    <col min="7427" max="7427" width="17" style="38" customWidth="1"/>
    <col min="7428" max="7428" width="14.28515625" style="38" customWidth="1"/>
    <col min="7429" max="7429" width="11.85546875" style="38" customWidth="1"/>
    <col min="7430" max="7430" width="14.5703125" style="38" customWidth="1"/>
    <col min="7431" max="7431" width="16" style="38" customWidth="1"/>
    <col min="7432" max="7680" width="9.140625" style="38"/>
    <col min="7681" max="7681" width="11.28515625" style="38" customWidth="1"/>
    <col min="7682" max="7682" width="12.42578125" style="38" customWidth="1"/>
    <col min="7683" max="7683" width="17" style="38" customWidth="1"/>
    <col min="7684" max="7684" width="14.28515625" style="38" customWidth="1"/>
    <col min="7685" max="7685" width="11.85546875" style="38" customWidth="1"/>
    <col min="7686" max="7686" width="14.5703125" style="38" customWidth="1"/>
    <col min="7687" max="7687" width="16" style="38" customWidth="1"/>
    <col min="7688" max="7936" width="9.140625" style="38"/>
    <col min="7937" max="7937" width="11.28515625" style="38" customWidth="1"/>
    <col min="7938" max="7938" width="12.42578125" style="38" customWidth="1"/>
    <col min="7939" max="7939" width="17" style="38" customWidth="1"/>
    <col min="7940" max="7940" width="14.28515625" style="38" customWidth="1"/>
    <col min="7941" max="7941" width="11.85546875" style="38" customWidth="1"/>
    <col min="7942" max="7942" width="14.5703125" style="38" customWidth="1"/>
    <col min="7943" max="7943" width="16" style="38" customWidth="1"/>
    <col min="7944" max="8192" width="9.140625" style="38"/>
    <col min="8193" max="8193" width="11.28515625" style="38" customWidth="1"/>
    <col min="8194" max="8194" width="12.42578125" style="38" customWidth="1"/>
    <col min="8195" max="8195" width="17" style="38" customWidth="1"/>
    <col min="8196" max="8196" width="14.28515625" style="38" customWidth="1"/>
    <col min="8197" max="8197" width="11.85546875" style="38" customWidth="1"/>
    <col min="8198" max="8198" width="14.5703125" style="38" customWidth="1"/>
    <col min="8199" max="8199" width="16" style="38" customWidth="1"/>
    <col min="8200" max="8448" width="9.140625" style="38"/>
    <col min="8449" max="8449" width="11.28515625" style="38" customWidth="1"/>
    <col min="8450" max="8450" width="12.42578125" style="38" customWidth="1"/>
    <col min="8451" max="8451" width="17" style="38" customWidth="1"/>
    <col min="8452" max="8452" width="14.28515625" style="38" customWidth="1"/>
    <col min="8453" max="8453" width="11.85546875" style="38" customWidth="1"/>
    <col min="8454" max="8454" width="14.5703125" style="38" customWidth="1"/>
    <col min="8455" max="8455" width="16" style="38" customWidth="1"/>
    <col min="8456" max="8704" width="9.140625" style="38"/>
    <col min="8705" max="8705" width="11.28515625" style="38" customWidth="1"/>
    <col min="8706" max="8706" width="12.42578125" style="38" customWidth="1"/>
    <col min="8707" max="8707" width="17" style="38" customWidth="1"/>
    <col min="8708" max="8708" width="14.28515625" style="38" customWidth="1"/>
    <col min="8709" max="8709" width="11.85546875" style="38" customWidth="1"/>
    <col min="8710" max="8710" width="14.5703125" style="38" customWidth="1"/>
    <col min="8711" max="8711" width="16" style="38" customWidth="1"/>
    <col min="8712" max="8960" width="9.140625" style="38"/>
    <col min="8961" max="8961" width="11.28515625" style="38" customWidth="1"/>
    <col min="8962" max="8962" width="12.42578125" style="38" customWidth="1"/>
    <col min="8963" max="8963" width="17" style="38" customWidth="1"/>
    <col min="8964" max="8964" width="14.28515625" style="38" customWidth="1"/>
    <col min="8965" max="8965" width="11.85546875" style="38" customWidth="1"/>
    <col min="8966" max="8966" width="14.5703125" style="38" customWidth="1"/>
    <col min="8967" max="8967" width="16" style="38" customWidth="1"/>
    <col min="8968" max="9216" width="9.140625" style="38"/>
    <col min="9217" max="9217" width="11.28515625" style="38" customWidth="1"/>
    <col min="9218" max="9218" width="12.42578125" style="38" customWidth="1"/>
    <col min="9219" max="9219" width="17" style="38" customWidth="1"/>
    <col min="9220" max="9220" width="14.28515625" style="38" customWidth="1"/>
    <col min="9221" max="9221" width="11.85546875" style="38" customWidth="1"/>
    <col min="9222" max="9222" width="14.5703125" style="38" customWidth="1"/>
    <col min="9223" max="9223" width="16" style="38" customWidth="1"/>
    <col min="9224" max="9472" width="9.140625" style="38"/>
    <col min="9473" max="9473" width="11.28515625" style="38" customWidth="1"/>
    <col min="9474" max="9474" width="12.42578125" style="38" customWidth="1"/>
    <col min="9475" max="9475" width="17" style="38" customWidth="1"/>
    <col min="9476" max="9476" width="14.28515625" style="38" customWidth="1"/>
    <col min="9477" max="9477" width="11.85546875" style="38" customWidth="1"/>
    <col min="9478" max="9478" width="14.5703125" style="38" customWidth="1"/>
    <col min="9479" max="9479" width="16" style="38" customWidth="1"/>
    <col min="9480" max="9728" width="9.140625" style="38"/>
    <col min="9729" max="9729" width="11.28515625" style="38" customWidth="1"/>
    <col min="9730" max="9730" width="12.42578125" style="38" customWidth="1"/>
    <col min="9731" max="9731" width="17" style="38" customWidth="1"/>
    <col min="9732" max="9732" width="14.28515625" style="38" customWidth="1"/>
    <col min="9733" max="9733" width="11.85546875" style="38" customWidth="1"/>
    <col min="9734" max="9734" width="14.5703125" style="38" customWidth="1"/>
    <col min="9735" max="9735" width="16" style="38" customWidth="1"/>
    <col min="9736" max="9984" width="9.140625" style="38"/>
    <col min="9985" max="9985" width="11.28515625" style="38" customWidth="1"/>
    <col min="9986" max="9986" width="12.42578125" style="38" customWidth="1"/>
    <col min="9987" max="9987" width="17" style="38" customWidth="1"/>
    <col min="9988" max="9988" width="14.28515625" style="38" customWidth="1"/>
    <col min="9989" max="9989" width="11.85546875" style="38" customWidth="1"/>
    <col min="9990" max="9990" width="14.5703125" style="38" customWidth="1"/>
    <col min="9991" max="9991" width="16" style="38" customWidth="1"/>
    <col min="9992" max="10240" width="9.140625" style="38"/>
    <col min="10241" max="10241" width="11.28515625" style="38" customWidth="1"/>
    <col min="10242" max="10242" width="12.42578125" style="38" customWidth="1"/>
    <col min="10243" max="10243" width="17" style="38" customWidth="1"/>
    <col min="10244" max="10244" width="14.28515625" style="38" customWidth="1"/>
    <col min="10245" max="10245" width="11.85546875" style="38" customWidth="1"/>
    <col min="10246" max="10246" width="14.5703125" style="38" customWidth="1"/>
    <col min="10247" max="10247" width="16" style="38" customWidth="1"/>
    <col min="10248" max="10496" width="9.140625" style="38"/>
    <col min="10497" max="10497" width="11.28515625" style="38" customWidth="1"/>
    <col min="10498" max="10498" width="12.42578125" style="38" customWidth="1"/>
    <col min="10499" max="10499" width="17" style="38" customWidth="1"/>
    <col min="10500" max="10500" width="14.28515625" style="38" customWidth="1"/>
    <col min="10501" max="10501" width="11.85546875" style="38" customWidth="1"/>
    <col min="10502" max="10502" width="14.5703125" style="38" customWidth="1"/>
    <col min="10503" max="10503" width="16" style="38" customWidth="1"/>
    <col min="10504" max="10752" width="9.140625" style="38"/>
    <col min="10753" max="10753" width="11.28515625" style="38" customWidth="1"/>
    <col min="10754" max="10754" width="12.42578125" style="38" customWidth="1"/>
    <col min="10755" max="10755" width="17" style="38" customWidth="1"/>
    <col min="10756" max="10756" width="14.28515625" style="38" customWidth="1"/>
    <col min="10757" max="10757" width="11.85546875" style="38" customWidth="1"/>
    <col min="10758" max="10758" width="14.5703125" style="38" customWidth="1"/>
    <col min="10759" max="10759" width="16" style="38" customWidth="1"/>
    <col min="10760" max="11008" width="9.140625" style="38"/>
    <col min="11009" max="11009" width="11.28515625" style="38" customWidth="1"/>
    <col min="11010" max="11010" width="12.42578125" style="38" customWidth="1"/>
    <col min="11011" max="11011" width="17" style="38" customWidth="1"/>
    <col min="11012" max="11012" width="14.28515625" style="38" customWidth="1"/>
    <col min="11013" max="11013" width="11.85546875" style="38" customWidth="1"/>
    <col min="11014" max="11014" width="14.5703125" style="38" customWidth="1"/>
    <col min="11015" max="11015" width="16" style="38" customWidth="1"/>
    <col min="11016" max="11264" width="9.140625" style="38"/>
    <col min="11265" max="11265" width="11.28515625" style="38" customWidth="1"/>
    <col min="11266" max="11266" width="12.42578125" style="38" customWidth="1"/>
    <col min="11267" max="11267" width="17" style="38" customWidth="1"/>
    <col min="11268" max="11268" width="14.28515625" style="38" customWidth="1"/>
    <col min="11269" max="11269" width="11.85546875" style="38" customWidth="1"/>
    <col min="11270" max="11270" width="14.5703125" style="38" customWidth="1"/>
    <col min="11271" max="11271" width="16" style="38" customWidth="1"/>
    <col min="11272" max="11520" width="9.140625" style="38"/>
    <col min="11521" max="11521" width="11.28515625" style="38" customWidth="1"/>
    <col min="11522" max="11522" width="12.42578125" style="38" customWidth="1"/>
    <col min="11523" max="11523" width="17" style="38" customWidth="1"/>
    <col min="11524" max="11524" width="14.28515625" style="38" customWidth="1"/>
    <col min="11525" max="11525" width="11.85546875" style="38" customWidth="1"/>
    <col min="11526" max="11526" width="14.5703125" style="38" customWidth="1"/>
    <col min="11527" max="11527" width="16" style="38" customWidth="1"/>
    <col min="11528" max="11776" width="9.140625" style="38"/>
    <col min="11777" max="11777" width="11.28515625" style="38" customWidth="1"/>
    <col min="11778" max="11778" width="12.42578125" style="38" customWidth="1"/>
    <col min="11779" max="11779" width="17" style="38" customWidth="1"/>
    <col min="11780" max="11780" width="14.28515625" style="38" customWidth="1"/>
    <col min="11781" max="11781" width="11.85546875" style="38" customWidth="1"/>
    <col min="11782" max="11782" width="14.5703125" style="38" customWidth="1"/>
    <col min="11783" max="11783" width="16" style="38" customWidth="1"/>
    <col min="11784" max="12032" width="9.140625" style="38"/>
    <col min="12033" max="12033" width="11.28515625" style="38" customWidth="1"/>
    <col min="12034" max="12034" width="12.42578125" style="38" customWidth="1"/>
    <col min="12035" max="12035" width="17" style="38" customWidth="1"/>
    <col min="12036" max="12036" width="14.28515625" style="38" customWidth="1"/>
    <col min="12037" max="12037" width="11.85546875" style="38" customWidth="1"/>
    <col min="12038" max="12038" width="14.5703125" style="38" customWidth="1"/>
    <col min="12039" max="12039" width="16" style="38" customWidth="1"/>
    <col min="12040" max="12288" width="9.140625" style="38"/>
    <col min="12289" max="12289" width="11.28515625" style="38" customWidth="1"/>
    <col min="12290" max="12290" width="12.42578125" style="38" customWidth="1"/>
    <col min="12291" max="12291" width="17" style="38" customWidth="1"/>
    <col min="12292" max="12292" width="14.28515625" style="38" customWidth="1"/>
    <col min="12293" max="12293" width="11.85546875" style="38" customWidth="1"/>
    <col min="12294" max="12294" width="14.5703125" style="38" customWidth="1"/>
    <col min="12295" max="12295" width="16" style="38" customWidth="1"/>
    <col min="12296" max="12544" width="9.140625" style="38"/>
    <col min="12545" max="12545" width="11.28515625" style="38" customWidth="1"/>
    <col min="12546" max="12546" width="12.42578125" style="38" customWidth="1"/>
    <col min="12547" max="12547" width="17" style="38" customWidth="1"/>
    <col min="12548" max="12548" width="14.28515625" style="38" customWidth="1"/>
    <col min="12549" max="12549" width="11.85546875" style="38" customWidth="1"/>
    <col min="12550" max="12550" width="14.5703125" style="38" customWidth="1"/>
    <col min="12551" max="12551" width="16" style="38" customWidth="1"/>
    <col min="12552" max="12800" width="9.140625" style="38"/>
    <col min="12801" max="12801" width="11.28515625" style="38" customWidth="1"/>
    <col min="12802" max="12802" width="12.42578125" style="38" customWidth="1"/>
    <col min="12803" max="12803" width="17" style="38" customWidth="1"/>
    <col min="12804" max="12804" width="14.28515625" style="38" customWidth="1"/>
    <col min="12805" max="12805" width="11.85546875" style="38" customWidth="1"/>
    <col min="12806" max="12806" width="14.5703125" style="38" customWidth="1"/>
    <col min="12807" max="12807" width="16" style="38" customWidth="1"/>
    <col min="12808" max="13056" width="9.140625" style="38"/>
    <col min="13057" max="13057" width="11.28515625" style="38" customWidth="1"/>
    <col min="13058" max="13058" width="12.42578125" style="38" customWidth="1"/>
    <col min="13059" max="13059" width="17" style="38" customWidth="1"/>
    <col min="13060" max="13060" width="14.28515625" style="38" customWidth="1"/>
    <col min="13061" max="13061" width="11.85546875" style="38" customWidth="1"/>
    <col min="13062" max="13062" width="14.5703125" style="38" customWidth="1"/>
    <col min="13063" max="13063" width="16" style="38" customWidth="1"/>
    <col min="13064" max="13312" width="9.140625" style="38"/>
    <col min="13313" max="13313" width="11.28515625" style="38" customWidth="1"/>
    <col min="13314" max="13314" width="12.42578125" style="38" customWidth="1"/>
    <col min="13315" max="13315" width="17" style="38" customWidth="1"/>
    <col min="13316" max="13316" width="14.28515625" style="38" customWidth="1"/>
    <col min="13317" max="13317" width="11.85546875" style="38" customWidth="1"/>
    <col min="13318" max="13318" width="14.5703125" style="38" customWidth="1"/>
    <col min="13319" max="13319" width="16" style="38" customWidth="1"/>
    <col min="13320" max="13568" width="9.140625" style="38"/>
    <col min="13569" max="13569" width="11.28515625" style="38" customWidth="1"/>
    <col min="13570" max="13570" width="12.42578125" style="38" customWidth="1"/>
    <col min="13571" max="13571" width="17" style="38" customWidth="1"/>
    <col min="13572" max="13572" width="14.28515625" style="38" customWidth="1"/>
    <col min="13573" max="13573" width="11.85546875" style="38" customWidth="1"/>
    <col min="13574" max="13574" width="14.5703125" style="38" customWidth="1"/>
    <col min="13575" max="13575" width="16" style="38" customWidth="1"/>
    <col min="13576" max="13824" width="9.140625" style="38"/>
    <col min="13825" max="13825" width="11.28515625" style="38" customWidth="1"/>
    <col min="13826" max="13826" width="12.42578125" style="38" customWidth="1"/>
    <col min="13827" max="13827" width="17" style="38" customWidth="1"/>
    <col min="13828" max="13828" width="14.28515625" style="38" customWidth="1"/>
    <col min="13829" max="13829" width="11.85546875" style="38" customWidth="1"/>
    <col min="13830" max="13830" width="14.5703125" style="38" customWidth="1"/>
    <col min="13831" max="13831" width="16" style="38" customWidth="1"/>
    <col min="13832" max="14080" width="9.140625" style="38"/>
    <col min="14081" max="14081" width="11.28515625" style="38" customWidth="1"/>
    <col min="14082" max="14082" width="12.42578125" style="38" customWidth="1"/>
    <col min="14083" max="14083" width="17" style="38" customWidth="1"/>
    <col min="14084" max="14084" width="14.28515625" style="38" customWidth="1"/>
    <col min="14085" max="14085" width="11.85546875" style="38" customWidth="1"/>
    <col min="14086" max="14086" width="14.5703125" style="38" customWidth="1"/>
    <col min="14087" max="14087" width="16" style="38" customWidth="1"/>
    <col min="14088" max="14336" width="9.140625" style="38"/>
    <col min="14337" max="14337" width="11.28515625" style="38" customWidth="1"/>
    <col min="14338" max="14338" width="12.42578125" style="38" customWidth="1"/>
    <col min="14339" max="14339" width="17" style="38" customWidth="1"/>
    <col min="14340" max="14340" width="14.28515625" style="38" customWidth="1"/>
    <col min="14341" max="14341" width="11.85546875" style="38" customWidth="1"/>
    <col min="14342" max="14342" width="14.5703125" style="38" customWidth="1"/>
    <col min="14343" max="14343" width="16" style="38" customWidth="1"/>
    <col min="14344" max="14592" width="9.140625" style="38"/>
    <col min="14593" max="14593" width="11.28515625" style="38" customWidth="1"/>
    <col min="14594" max="14594" width="12.42578125" style="38" customWidth="1"/>
    <col min="14595" max="14595" width="17" style="38" customWidth="1"/>
    <col min="14596" max="14596" width="14.28515625" style="38" customWidth="1"/>
    <col min="14597" max="14597" width="11.85546875" style="38" customWidth="1"/>
    <col min="14598" max="14598" width="14.5703125" style="38" customWidth="1"/>
    <col min="14599" max="14599" width="16" style="38" customWidth="1"/>
    <col min="14600" max="14848" width="9.140625" style="38"/>
    <col min="14849" max="14849" width="11.28515625" style="38" customWidth="1"/>
    <col min="14850" max="14850" width="12.42578125" style="38" customWidth="1"/>
    <col min="14851" max="14851" width="17" style="38" customWidth="1"/>
    <col min="14852" max="14852" width="14.28515625" style="38" customWidth="1"/>
    <col min="14853" max="14853" width="11.85546875" style="38" customWidth="1"/>
    <col min="14854" max="14854" width="14.5703125" style="38" customWidth="1"/>
    <col min="14855" max="14855" width="16" style="38" customWidth="1"/>
    <col min="14856" max="15104" width="9.140625" style="38"/>
    <col min="15105" max="15105" width="11.28515625" style="38" customWidth="1"/>
    <col min="15106" max="15106" width="12.42578125" style="38" customWidth="1"/>
    <col min="15107" max="15107" width="17" style="38" customWidth="1"/>
    <col min="15108" max="15108" width="14.28515625" style="38" customWidth="1"/>
    <col min="15109" max="15109" width="11.85546875" style="38" customWidth="1"/>
    <col min="15110" max="15110" width="14.5703125" style="38" customWidth="1"/>
    <col min="15111" max="15111" width="16" style="38" customWidth="1"/>
    <col min="15112" max="15360" width="9.140625" style="38"/>
    <col min="15361" max="15361" width="11.28515625" style="38" customWidth="1"/>
    <col min="15362" max="15362" width="12.42578125" style="38" customWidth="1"/>
    <col min="15363" max="15363" width="17" style="38" customWidth="1"/>
    <col min="15364" max="15364" width="14.28515625" style="38" customWidth="1"/>
    <col min="15365" max="15365" width="11.85546875" style="38" customWidth="1"/>
    <col min="15366" max="15366" width="14.5703125" style="38" customWidth="1"/>
    <col min="15367" max="15367" width="16" style="38" customWidth="1"/>
    <col min="15368" max="15616" width="9.140625" style="38"/>
    <col min="15617" max="15617" width="11.28515625" style="38" customWidth="1"/>
    <col min="15618" max="15618" width="12.42578125" style="38" customWidth="1"/>
    <col min="15619" max="15619" width="17" style="38" customWidth="1"/>
    <col min="15620" max="15620" width="14.28515625" style="38" customWidth="1"/>
    <col min="15621" max="15621" width="11.85546875" style="38" customWidth="1"/>
    <col min="15622" max="15622" width="14.5703125" style="38" customWidth="1"/>
    <col min="15623" max="15623" width="16" style="38" customWidth="1"/>
    <col min="15624" max="15872" width="9.140625" style="38"/>
    <col min="15873" max="15873" width="11.28515625" style="38" customWidth="1"/>
    <col min="15874" max="15874" width="12.42578125" style="38" customWidth="1"/>
    <col min="15875" max="15875" width="17" style="38" customWidth="1"/>
    <col min="15876" max="15876" width="14.28515625" style="38" customWidth="1"/>
    <col min="15877" max="15877" width="11.85546875" style="38" customWidth="1"/>
    <col min="15878" max="15878" width="14.5703125" style="38" customWidth="1"/>
    <col min="15879" max="15879" width="16" style="38" customWidth="1"/>
    <col min="15880" max="16128" width="9.140625" style="38"/>
    <col min="16129" max="16129" width="11.28515625" style="38" customWidth="1"/>
    <col min="16130" max="16130" width="12.42578125" style="38" customWidth="1"/>
    <col min="16131" max="16131" width="17" style="38" customWidth="1"/>
    <col min="16132" max="16132" width="14.28515625" style="38" customWidth="1"/>
    <col min="16133" max="16133" width="11.85546875" style="38" customWidth="1"/>
    <col min="16134" max="16134" width="14.5703125" style="38" customWidth="1"/>
    <col min="16135" max="16135" width="16" style="38" customWidth="1"/>
    <col min="16136" max="16384" width="9.140625" style="38"/>
  </cols>
  <sheetData>
    <row r="1" spans="1:7" ht="18" customHeight="1" x14ac:dyDescent="0.2">
      <c r="A1" s="35"/>
      <c r="B1" s="36"/>
      <c r="C1" s="36"/>
      <c r="D1" s="36"/>
      <c r="E1" s="36"/>
      <c r="F1" s="36"/>
      <c r="G1" s="37" t="s">
        <v>429</v>
      </c>
    </row>
    <row r="2" spans="1:7" ht="14.25" x14ac:dyDescent="0.2">
      <c r="A2" s="624" t="s">
        <v>430</v>
      </c>
      <c r="B2" s="624"/>
      <c r="C2" s="624"/>
      <c r="D2" s="624"/>
      <c r="E2" s="624"/>
      <c r="F2" s="624"/>
      <c r="G2" s="624"/>
    </row>
    <row r="3" spans="1:7" ht="14.25" x14ac:dyDescent="0.2">
      <c r="A3" s="625" t="s">
        <v>431</v>
      </c>
      <c r="B3" s="625"/>
      <c r="C3" s="625"/>
      <c r="D3" s="625"/>
      <c r="E3" s="625"/>
      <c r="F3" s="625"/>
      <c r="G3" s="625"/>
    </row>
    <row r="4" spans="1:7" ht="26.25" x14ac:dyDescent="0.2">
      <c r="A4" s="39" t="s">
        <v>432</v>
      </c>
      <c r="B4" s="39" t="s">
        <v>433</v>
      </c>
      <c r="C4" s="39" t="s">
        <v>434</v>
      </c>
      <c r="D4" s="39" t="s">
        <v>435</v>
      </c>
      <c r="E4" s="39" t="s">
        <v>436</v>
      </c>
      <c r="F4" s="39" t="s">
        <v>437</v>
      </c>
      <c r="G4" s="39" t="s">
        <v>438</v>
      </c>
    </row>
    <row r="5" spans="1:7" x14ac:dyDescent="0.2">
      <c r="A5" s="40">
        <v>1</v>
      </c>
      <c r="B5" s="40">
        <v>2</v>
      </c>
      <c r="C5" s="40">
        <v>3</v>
      </c>
      <c r="D5" s="40">
        <v>4</v>
      </c>
      <c r="E5" s="40">
        <v>5</v>
      </c>
      <c r="F5" s="40">
        <v>6</v>
      </c>
      <c r="G5" s="40">
        <v>7</v>
      </c>
    </row>
    <row r="6" spans="1:7" x14ac:dyDescent="0.2">
      <c r="A6" s="41" t="s">
        <v>9</v>
      </c>
      <c r="B6" s="42">
        <v>1903</v>
      </c>
      <c r="C6" s="42">
        <v>1700</v>
      </c>
      <c r="D6" s="42">
        <v>1191</v>
      </c>
      <c r="E6" s="42">
        <v>1042</v>
      </c>
      <c r="F6" s="42">
        <f>+D6+E6</f>
        <v>2233</v>
      </c>
      <c r="G6" s="42">
        <v>13909</v>
      </c>
    </row>
    <row r="7" spans="1:7" x14ac:dyDescent="0.2">
      <c r="A7" s="41" t="s">
        <v>10</v>
      </c>
      <c r="B7" s="42">
        <v>2127</v>
      </c>
      <c r="C7" s="42">
        <v>2798</v>
      </c>
      <c r="D7" s="42">
        <v>1146</v>
      </c>
      <c r="E7" s="43">
        <v>994</v>
      </c>
      <c r="F7" s="42">
        <f t="shared" ref="F7:F32" si="0">+D7+E7</f>
        <v>2140</v>
      </c>
      <c r="G7" s="42">
        <v>15557</v>
      </c>
    </row>
    <row r="8" spans="1:7" x14ac:dyDescent="0.2">
      <c r="A8" s="41" t="s">
        <v>11</v>
      </c>
      <c r="B8" s="42">
        <v>2200</v>
      </c>
      <c r="C8" s="42">
        <v>1001</v>
      </c>
      <c r="D8" s="42">
        <v>1357</v>
      </c>
      <c r="E8" s="43">
        <v>917</v>
      </c>
      <c r="F8" s="42">
        <f t="shared" si="0"/>
        <v>2274</v>
      </c>
      <c r="G8" s="42">
        <v>15818</v>
      </c>
    </row>
    <row r="9" spans="1:7" x14ac:dyDescent="0.2">
      <c r="A9" s="41" t="s">
        <v>12</v>
      </c>
      <c r="B9" s="42">
        <v>2585</v>
      </c>
      <c r="C9" s="42">
        <v>1859</v>
      </c>
      <c r="D9" s="42">
        <v>1703</v>
      </c>
      <c r="E9" s="43">
        <v>896</v>
      </c>
      <c r="F9" s="42">
        <f t="shared" si="0"/>
        <v>2599</v>
      </c>
      <c r="G9" s="42">
        <v>16650</v>
      </c>
    </row>
    <row r="10" spans="1:7" x14ac:dyDescent="0.2">
      <c r="A10" s="41" t="s">
        <v>13</v>
      </c>
      <c r="B10" s="42">
        <v>4469</v>
      </c>
      <c r="C10" s="42">
        <v>2670</v>
      </c>
      <c r="D10" s="42">
        <v>2513</v>
      </c>
      <c r="E10" s="42">
        <v>1091</v>
      </c>
      <c r="F10" s="42">
        <f t="shared" si="0"/>
        <v>3604</v>
      </c>
      <c r="G10" s="42">
        <v>18037</v>
      </c>
    </row>
    <row r="11" spans="1:7" x14ac:dyDescent="0.2">
      <c r="A11" s="41" t="s">
        <v>14</v>
      </c>
      <c r="B11" s="42">
        <v>6286</v>
      </c>
      <c r="C11" s="42">
        <v>4538</v>
      </c>
      <c r="D11" s="42">
        <v>3311</v>
      </c>
      <c r="E11" s="42">
        <v>1162</v>
      </c>
      <c r="F11" s="42">
        <f t="shared" si="0"/>
        <v>4473</v>
      </c>
      <c r="G11" s="42">
        <v>19024</v>
      </c>
    </row>
    <row r="12" spans="1:7" x14ac:dyDescent="0.2">
      <c r="A12" s="41" t="s">
        <v>15</v>
      </c>
      <c r="B12" s="42">
        <v>8581</v>
      </c>
      <c r="C12" s="42">
        <v>7018</v>
      </c>
      <c r="D12" s="42">
        <v>4032</v>
      </c>
      <c r="E12" s="42">
        <v>1177</v>
      </c>
      <c r="F12" s="42">
        <f t="shared" si="0"/>
        <v>5209</v>
      </c>
      <c r="G12" s="42">
        <v>20261</v>
      </c>
    </row>
    <row r="13" spans="1:7" x14ac:dyDescent="0.2">
      <c r="A13" s="41" t="s">
        <v>16</v>
      </c>
      <c r="B13" s="42">
        <v>8712</v>
      </c>
      <c r="C13" s="42">
        <v>7400</v>
      </c>
      <c r="D13" s="42">
        <v>3411</v>
      </c>
      <c r="E13" s="42">
        <v>1406</v>
      </c>
      <c r="F13" s="42">
        <f t="shared" si="0"/>
        <v>4817</v>
      </c>
      <c r="G13" s="42">
        <v>23946</v>
      </c>
    </row>
    <row r="14" spans="1:7" x14ac:dyDescent="0.2">
      <c r="A14" s="41" t="s">
        <v>17</v>
      </c>
      <c r="B14" s="42">
        <v>5200</v>
      </c>
      <c r="C14" s="42">
        <v>6927</v>
      </c>
      <c r="D14" s="42">
        <v>3153</v>
      </c>
      <c r="E14" s="42">
        <v>1575</v>
      </c>
      <c r="F14" s="42">
        <f t="shared" si="0"/>
        <v>4728</v>
      </c>
      <c r="G14" s="42">
        <v>28182</v>
      </c>
    </row>
    <row r="15" spans="1:7" x14ac:dyDescent="0.2">
      <c r="A15" s="41" t="s">
        <v>18</v>
      </c>
      <c r="B15" s="42">
        <v>3398</v>
      </c>
      <c r="C15" s="42">
        <v>2289</v>
      </c>
      <c r="D15" s="42">
        <v>3460</v>
      </c>
      <c r="E15" s="42">
        <v>1635</v>
      </c>
      <c r="F15" s="42">
        <f t="shared" si="0"/>
        <v>5095</v>
      </c>
      <c r="G15" s="42">
        <v>27530</v>
      </c>
    </row>
    <row r="16" spans="1:7" x14ac:dyDescent="0.2">
      <c r="A16" s="41" t="s">
        <v>19</v>
      </c>
      <c r="B16" s="42">
        <v>2837</v>
      </c>
      <c r="C16" s="42">
        <v>9295</v>
      </c>
      <c r="D16" s="42">
        <v>5043</v>
      </c>
      <c r="E16" s="42">
        <v>1683</v>
      </c>
      <c r="F16" s="42">
        <f t="shared" si="0"/>
        <v>6726</v>
      </c>
      <c r="G16" s="42">
        <v>30922</v>
      </c>
    </row>
    <row r="17" spans="1:7" x14ac:dyDescent="0.2">
      <c r="A17" s="41" t="s">
        <v>439</v>
      </c>
      <c r="B17" s="42">
        <v>2653</v>
      </c>
      <c r="C17" s="42">
        <v>2933</v>
      </c>
      <c r="D17" s="42">
        <v>4013</v>
      </c>
      <c r="E17" s="42">
        <v>1534</v>
      </c>
      <c r="F17" s="42">
        <f t="shared" si="0"/>
        <v>5547</v>
      </c>
      <c r="G17" s="42">
        <v>29579</v>
      </c>
    </row>
    <row r="18" spans="1:7" x14ac:dyDescent="0.2">
      <c r="A18" s="41" t="s">
        <v>21</v>
      </c>
      <c r="B18" s="42">
        <v>4235</v>
      </c>
      <c r="C18" s="42">
        <v>3033</v>
      </c>
      <c r="D18" s="42">
        <v>5001</v>
      </c>
      <c r="E18" s="42">
        <v>1180</v>
      </c>
      <c r="F18" s="42">
        <f t="shared" si="0"/>
        <v>6181</v>
      </c>
      <c r="G18" s="42">
        <v>28074</v>
      </c>
    </row>
    <row r="19" spans="1:7" x14ac:dyDescent="0.2">
      <c r="A19" s="41" t="s">
        <v>22</v>
      </c>
      <c r="B19" s="42">
        <v>6671</v>
      </c>
      <c r="C19" s="42">
        <v>5149</v>
      </c>
      <c r="D19" s="42">
        <v>8015</v>
      </c>
      <c r="E19" s="42">
        <v>2031</v>
      </c>
      <c r="F19" s="42">
        <f t="shared" si="0"/>
        <v>10046</v>
      </c>
      <c r="G19" s="42">
        <v>25809</v>
      </c>
    </row>
    <row r="20" spans="1:7" x14ac:dyDescent="0.2">
      <c r="A20" s="41" t="s">
        <v>440</v>
      </c>
      <c r="B20" s="42">
        <v>11490</v>
      </c>
      <c r="C20" s="42">
        <v>9094</v>
      </c>
      <c r="D20" s="42">
        <v>3571</v>
      </c>
      <c r="E20" s="43">
        <v>959</v>
      </c>
      <c r="F20" s="42">
        <f t="shared" si="0"/>
        <v>4530</v>
      </c>
      <c r="G20" s="42">
        <v>31595</v>
      </c>
    </row>
    <row r="21" spans="1:7" x14ac:dyDescent="0.2">
      <c r="A21" s="41" t="s">
        <v>24</v>
      </c>
      <c r="B21" s="42">
        <v>17175</v>
      </c>
      <c r="C21" s="42">
        <v>14606</v>
      </c>
      <c r="D21" s="42">
        <v>11518</v>
      </c>
      <c r="E21" s="42">
        <v>2996</v>
      </c>
      <c r="F21" s="42">
        <f t="shared" si="0"/>
        <v>14514</v>
      </c>
      <c r="G21" s="42">
        <v>32371</v>
      </c>
    </row>
    <row r="22" spans="1:7" x14ac:dyDescent="0.2">
      <c r="A22" s="41" t="s">
        <v>25</v>
      </c>
      <c r="B22" s="42">
        <v>24492</v>
      </c>
      <c r="C22" s="42">
        <v>20727</v>
      </c>
      <c r="D22" s="42">
        <v>3785</v>
      </c>
      <c r="E22" s="42">
        <v>1709</v>
      </c>
      <c r="F22" s="42">
        <f t="shared" si="0"/>
        <v>5494</v>
      </c>
      <c r="G22" s="42">
        <v>48459</v>
      </c>
    </row>
    <row r="23" spans="1:7" x14ac:dyDescent="0.2">
      <c r="A23" s="41" t="s">
        <v>26</v>
      </c>
      <c r="B23" s="42">
        <v>28842</v>
      </c>
      <c r="C23" s="42">
        <v>29112</v>
      </c>
      <c r="D23" s="42">
        <v>6063</v>
      </c>
      <c r="E23" s="42">
        <v>2630</v>
      </c>
      <c r="F23" s="42">
        <f t="shared" si="0"/>
        <v>8693</v>
      </c>
      <c r="G23" s="42">
        <v>71051</v>
      </c>
    </row>
    <row r="24" spans="1:7" x14ac:dyDescent="0.2">
      <c r="A24" s="41" t="s">
        <v>205</v>
      </c>
      <c r="B24" s="42">
        <v>16517</v>
      </c>
      <c r="C24" s="42">
        <v>14024</v>
      </c>
      <c r="D24" s="42">
        <v>6426</v>
      </c>
      <c r="E24" s="42">
        <v>2702</v>
      </c>
      <c r="F24" s="42">
        <f t="shared" si="0"/>
        <v>9128</v>
      </c>
      <c r="G24" s="42">
        <v>77862</v>
      </c>
    </row>
    <row r="25" spans="1:7" x14ac:dyDescent="0.2">
      <c r="A25" s="41" t="s">
        <v>206</v>
      </c>
      <c r="B25" s="42">
        <v>21703</v>
      </c>
      <c r="C25" s="42">
        <v>15951</v>
      </c>
      <c r="D25" s="42">
        <v>11501</v>
      </c>
      <c r="E25" s="42">
        <v>2397</v>
      </c>
      <c r="F25" s="42">
        <f t="shared" si="0"/>
        <v>13898</v>
      </c>
      <c r="G25" s="42">
        <v>82518</v>
      </c>
    </row>
    <row r="26" spans="1:7" x14ac:dyDescent="0.2">
      <c r="A26" s="44" t="s">
        <v>29</v>
      </c>
      <c r="B26" s="42">
        <v>25012</v>
      </c>
      <c r="C26" s="42">
        <f>4297+5799+5880+7032</f>
        <v>23008</v>
      </c>
      <c r="D26" s="42">
        <f>1947+2004+2256+4233</f>
        <v>10440</v>
      </c>
      <c r="E26" s="42">
        <f>478+112+488+106+518+100+551+231</f>
        <v>2584</v>
      </c>
      <c r="F26" s="42">
        <f t="shared" si="0"/>
        <v>13024</v>
      </c>
      <c r="G26" s="42">
        <v>108328</v>
      </c>
    </row>
    <row r="27" spans="1:7" x14ac:dyDescent="0.2">
      <c r="A27" s="44" t="s">
        <v>30</v>
      </c>
      <c r="B27" s="42">
        <v>35240</v>
      </c>
      <c r="C27" s="42">
        <v>31791</v>
      </c>
      <c r="D27" s="42">
        <v>16478</v>
      </c>
      <c r="E27" s="42">
        <v>4326</v>
      </c>
      <c r="F27" s="42">
        <f t="shared" si="0"/>
        <v>20804</v>
      </c>
      <c r="G27" s="42">
        <v>126288</v>
      </c>
    </row>
    <row r="28" spans="1:7" x14ac:dyDescent="0.2">
      <c r="A28" s="44" t="s">
        <v>207</v>
      </c>
      <c r="B28" s="45">
        <v>30992</v>
      </c>
      <c r="C28" s="45">
        <v>28563</v>
      </c>
      <c r="D28" s="45">
        <v>16355</v>
      </c>
      <c r="E28" s="45">
        <v>4990</v>
      </c>
      <c r="F28" s="45">
        <f t="shared" si="0"/>
        <v>21345</v>
      </c>
      <c r="G28" s="45">
        <v>138735</v>
      </c>
    </row>
    <row r="29" spans="1:7" x14ac:dyDescent="0.2">
      <c r="A29" s="44" t="s">
        <v>208</v>
      </c>
      <c r="B29" s="45">
        <v>30563</v>
      </c>
      <c r="C29" s="45">
        <v>29901</v>
      </c>
      <c r="D29" s="45">
        <v>17778</v>
      </c>
      <c r="E29" s="45">
        <v>4739</v>
      </c>
      <c r="F29" s="45">
        <f t="shared" si="0"/>
        <v>22517</v>
      </c>
      <c r="G29" s="45">
        <v>149146</v>
      </c>
    </row>
    <row r="30" spans="1:7" x14ac:dyDescent="0.2">
      <c r="A30" s="44" t="s">
        <v>33</v>
      </c>
      <c r="B30" s="45">
        <v>27415</v>
      </c>
      <c r="C30" s="45">
        <v>29454</v>
      </c>
      <c r="D30" s="45">
        <v>26000</v>
      </c>
      <c r="E30" s="45">
        <v>4886</v>
      </c>
      <c r="F30" s="45">
        <f t="shared" si="0"/>
        <v>30886</v>
      </c>
      <c r="G30" s="45">
        <v>146097</v>
      </c>
    </row>
    <row r="31" spans="1:7" x14ac:dyDescent="0.2">
      <c r="A31" s="44" t="s">
        <v>34</v>
      </c>
      <c r="B31" s="45">
        <v>23519</v>
      </c>
      <c r="C31" s="45">
        <v>23611</v>
      </c>
      <c r="D31" s="45">
        <v>26725</v>
      </c>
      <c r="E31" s="45">
        <v>4976</v>
      </c>
      <c r="F31" s="45">
        <f t="shared" si="0"/>
        <v>31701</v>
      </c>
      <c r="G31" s="45">
        <v>146104</v>
      </c>
    </row>
    <row r="32" spans="1:7" x14ac:dyDescent="0.2">
      <c r="A32" s="44" t="s">
        <v>229</v>
      </c>
      <c r="B32" s="45">
        <v>20052</v>
      </c>
      <c r="C32" s="45">
        <v>21228</v>
      </c>
      <c r="D32" s="45">
        <v>25642</v>
      </c>
      <c r="E32" s="45">
        <v>4894</v>
      </c>
      <c r="F32" s="45">
        <f t="shared" si="0"/>
        <v>30536</v>
      </c>
      <c r="G32" s="45">
        <v>136239</v>
      </c>
    </row>
    <row r="33" spans="1:7" x14ac:dyDescent="0.2">
      <c r="A33" s="44" t="s">
        <v>230</v>
      </c>
      <c r="B33" s="45">
        <f>'[5]Table E_ECB'!C16</f>
        <v>27761.926527368465</v>
      </c>
      <c r="C33" s="45">
        <f>[5]Table7_ECB_New!L41+[5]Table7_ECB_New!L61+[5]Table7_ECB_New!L81+[5]Table7_ECB_New!L101</f>
        <v>27092.050000000003</v>
      </c>
      <c r="D33" s="45">
        <f>[5]Table7_ECB_New!M41+[5]Table7_ECB_New!M61+[5]Table7_ECB_New!M81+[5]Table7_ECB_New!M101</f>
        <v>24834.199999999997</v>
      </c>
      <c r="E33" s="45">
        <f>[5]Table7_ECB_New!N41+[5]Table7_ECB_New!N61+[5]Table7_ECB_New!N81+[5]Table7_ECB_New!N101+[5]Table7_ECB_New!O41+[5]Table7_ECB_New!O61+[5]Table7_ECB_New!O81+[5]Table7_ECB_New!O101</f>
        <v>5287.8200000000015</v>
      </c>
      <c r="F33" s="45">
        <f>[5]Table7_ECB_New!P41+[5]Table7_ECB_New!P61+[5]Table7_ECB_New!P81+[5]Table7_ECB_New!P101</f>
        <v>30122.019999999997</v>
      </c>
      <c r="G33" s="45">
        <f>[5]Table7_ECB_New!Q101+[5]Table7_ECB_New!R101</f>
        <v>136545.24</v>
      </c>
    </row>
    <row r="34" spans="1:7" x14ac:dyDescent="0.2">
      <c r="A34" s="44" t="s">
        <v>516</v>
      </c>
      <c r="B34" s="45">
        <f>'[5]Table E_ECB'!C29</f>
        <v>41428.382776356993</v>
      </c>
      <c r="C34" s="45">
        <f>[5]Table7_ECB_New!L121+[5]Table7_ECB_New!L141+[5]Table7_ECB_New!L161+[5]Table7_ECB_New!L181</f>
        <v>31574.010000000002</v>
      </c>
      <c r="D34" s="45">
        <f>[5]Table7_ECB_New!M121+[5]Table7_ECB_New!M141+[5]Table7_ECB_New!M161+[5]Table7_ECB_New!M181</f>
        <v>18531.219999999998</v>
      </c>
      <c r="E34" s="45">
        <f>[5]Table7_ECB_New!N121+[5]Table7_ECB_New!N141+[5]Table7_ECB_New!N161+[5]Table7_ECB_New!N181+[5]Table7_ECB_New!O121+[5]Table7_ECB_New!O141+[5]Table7_ECB_New!O161+[5]Table7_ECB_New!O181</f>
        <v>6186.09</v>
      </c>
      <c r="F34" s="45">
        <f>[5]Table7_ECB_New!P121+[5]Table7_ECB_New!P141+[5]Table7_ECB_New!P161+[5]Table7_ECB_New!P181</f>
        <v>24717.309999999998</v>
      </c>
      <c r="G34" s="45">
        <f>[5]Table7_ECB_New!Q181+[5]Table7_ECB_New!R181</f>
        <v>154496.79999999999</v>
      </c>
    </row>
    <row r="35" spans="1:7" x14ac:dyDescent="0.2">
      <c r="A35" s="626" t="s">
        <v>441</v>
      </c>
      <c r="B35" s="626"/>
      <c r="C35" s="626"/>
      <c r="D35" s="626"/>
      <c r="E35" s="626"/>
      <c r="F35" s="626"/>
      <c r="G35" s="626"/>
    </row>
    <row r="36" spans="1:7" ht="14.25" x14ac:dyDescent="0.2">
      <c r="A36" s="627" t="s">
        <v>442</v>
      </c>
      <c r="B36" s="627"/>
      <c r="C36" s="627"/>
      <c r="D36" s="627"/>
      <c r="E36" s="627"/>
      <c r="F36" s="627"/>
      <c r="G36" s="627"/>
    </row>
    <row r="37" spans="1:7" ht="14.25" x14ac:dyDescent="0.2">
      <c r="A37" s="627" t="s">
        <v>443</v>
      </c>
      <c r="B37" s="627"/>
      <c r="C37" s="627"/>
      <c r="D37" s="627"/>
      <c r="E37" s="627"/>
      <c r="F37" s="627"/>
      <c r="G37" s="627"/>
    </row>
    <row r="38" spans="1:7" ht="13.5" x14ac:dyDescent="0.2">
      <c r="A38" s="628" t="s">
        <v>444</v>
      </c>
      <c r="B38" s="628"/>
      <c r="C38" s="628"/>
      <c r="D38" s="628"/>
      <c r="E38" s="628"/>
      <c r="F38" s="628"/>
      <c r="G38" s="628"/>
    </row>
    <row r="39" spans="1:7" x14ac:dyDescent="0.2">
      <c r="A39" s="623" t="s">
        <v>445</v>
      </c>
      <c r="B39" s="623"/>
      <c r="C39" s="623"/>
      <c r="D39" s="623"/>
      <c r="E39" s="623"/>
      <c r="F39" s="623"/>
      <c r="G39" s="623"/>
    </row>
  </sheetData>
  <mergeCells count="7">
    <mergeCell ref="A39:G39"/>
    <mergeCell ref="A2:G2"/>
    <mergeCell ref="A3:G3"/>
    <mergeCell ref="A35:G35"/>
    <mergeCell ref="A36:G36"/>
    <mergeCell ref="A37:G37"/>
    <mergeCell ref="A38:G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
  <sheetViews>
    <sheetView showGridLines="0" workbookViewId="0">
      <selection activeCell="O13" sqref="O13"/>
    </sheetView>
  </sheetViews>
  <sheetFormatPr defaultColWidth="10.28515625" defaultRowHeight="12" x14ac:dyDescent="0.25"/>
  <cols>
    <col min="1" max="1" width="6.5703125" style="75" customWidth="1"/>
    <col min="2" max="2" width="27" style="73" customWidth="1"/>
    <col min="3" max="12" width="10.28515625" style="75"/>
    <col min="13" max="13" width="10.28515625" style="372"/>
    <col min="14" max="16384" width="10.28515625" style="75"/>
  </cols>
  <sheetData>
    <row r="1" spans="1:15" x14ac:dyDescent="0.25">
      <c r="A1" s="487" t="s">
        <v>564</v>
      </c>
      <c r="B1" s="487"/>
      <c r="C1" s="487"/>
      <c r="D1" s="487"/>
      <c r="E1" s="487"/>
      <c r="F1" s="487"/>
      <c r="G1" s="487"/>
      <c r="H1" s="487"/>
      <c r="I1" s="487"/>
      <c r="J1" s="487"/>
      <c r="K1" s="487"/>
      <c r="L1" s="487"/>
      <c r="M1" s="487"/>
      <c r="N1" s="487"/>
    </row>
    <row r="2" spans="1:15" x14ac:dyDescent="0.25">
      <c r="A2" s="483" t="s">
        <v>112</v>
      </c>
      <c r="B2" s="483"/>
      <c r="C2" s="483"/>
      <c r="D2" s="483"/>
      <c r="E2" s="483"/>
      <c r="F2" s="483"/>
      <c r="G2" s="483"/>
      <c r="H2" s="483"/>
      <c r="I2" s="483"/>
      <c r="J2" s="483"/>
      <c r="K2" s="483"/>
      <c r="L2" s="483"/>
      <c r="M2" s="483"/>
      <c r="N2" s="483"/>
    </row>
    <row r="3" spans="1:15" ht="15" customHeight="1" x14ac:dyDescent="0.25">
      <c r="A3" s="484" t="s">
        <v>113</v>
      </c>
      <c r="B3" s="485"/>
      <c r="C3" s="485"/>
      <c r="D3" s="485"/>
      <c r="E3" s="485"/>
      <c r="F3" s="485"/>
      <c r="G3" s="485"/>
      <c r="H3" s="485"/>
      <c r="I3" s="485"/>
      <c r="J3" s="485"/>
      <c r="K3" s="485"/>
      <c r="L3" s="485"/>
      <c r="M3" s="485"/>
      <c r="N3" s="486"/>
    </row>
    <row r="4" spans="1:15" x14ac:dyDescent="0.25">
      <c r="A4" s="378" t="s">
        <v>114</v>
      </c>
      <c r="B4" s="399" t="s">
        <v>42</v>
      </c>
      <c r="C4" s="400">
        <v>2008</v>
      </c>
      <c r="D4" s="400">
        <v>2009</v>
      </c>
      <c r="E4" s="400">
        <v>2010</v>
      </c>
      <c r="F4" s="401">
        <v>2011</v>
      </c>
      <c r="G4" s="402">
        <v>2012</v>
      </c>
      <c r="H4" s="401">
        <v>2013</v>
      </c>
      <c r="I4" s="403">
        <v>2014</v>
      </c>
      <c r="J4" s="403">
        <v>2015</v>
      </c>
      <c r="K4" s="403">
        <v>2016</v>
      </c>
      <c r="L4" s="403">
        <v>2017</v>
      </c>
      <c r="M4" s="404" t="s">
        <v>115</v>
      </c>
      <c r="N4" s="405" t="s">
        <v>116</v>
      </c>
    </row>
    <row r="5" spans="1:15" x14ac:dyDescent="0.25">
      <c r="A5" s="406">
        <v>1</v>
      </c>
      <c r="B5" s="407">
        <v>2</v>
      </c>
      <c r="C5" s="408">
        <v>3</v>
      </c>
      <c r="D5" s="406">
        <v>4</v>
      </c>
      <c r="E5" s="408">
        <v>5</v>
      </c>
      <c r="F5" s="406">
        <v>6</v>
      </c>
      <c r="G5" s="408">
        <v>7</v>
      </c>
      <c r="H5" s="406">
        <v>8</v>
      </c>
      <c r="I5" s="408">
        <v>9</v>
      </c>
      <c r="J5" s="406">
        <v>10</v>
      </c>
      <c r="K5" s="408">
        <v>11</v>
      </c>
      <c r="L5" s="406">
        <v>12</v>
      </c>
      <c r="M5" s="409">
        <v>13</v>
      </c>
      <c r="N5" s="410">
        <v>14</v>
      </c>
    </row>
    <row r="6" spans="1:15" x14ac:dyDescent="0.25">
      <c r="A6" s="378" t="s">
        <v>45</v>
      </c>
      <c r="B6" s="399" t="s">
        <v>46</v>
      </c>
      <c r="C6" s="411">
        <v>39490</v>
      </c>
      <c r="D6" s="412">
        <v>39538</v>
      </c>
      <c r="E6" s="412">
        <v>42857</v>
      </c>
      <c r="F6" s="413">
        <v>48475</v>
      </c>
      <c r="G6" s="413">
        <v>50452</v>
      </c>
      <c r="H6" s="412">
        <v>51590</v>
      </c>
      <c r="I6" s="413">
        <v>53418</v>
      </c>
      <c r="J6" s="413">
        <v>52391</v>
      </c>
      <c r="K6" s="413">
        <v>53956</v>
      </c>
      <c r="L6" s="351">
        <v>54501.771137630421</v>
      </c>
      <c r="M6" s="351">
        <v>57248.883793530818</v>
      </c>
      <c r="N6" s="351">
        <v>57436.687901963174</v>
      </c>
    </row>
    <row r="7" spans="1:15" x14ac:dyDescent="0.25">
      <c r="A7" s="378"/>
      <c r="B7" s="414" t="s">
        <v>47</v>
      </c>
      <c r="C7" s="415">
        <v>36171</v>
      </c>
      <c r="D7" s="415">
        <v>35724</v>
      </c>
      <c r="E7" s="415">
        <v>37825</v>
      </c>
      <c r="F7" s="415">
        <v>42579</v>
      </c>
      <c r="G7" s="415">
        <v>43686</v>
      </c>
      <c r="H7" s="416">
        <v>43539</v>
      </c>
      <c r="I7" s="415">
        <v>44598</v>
      </c>
      <c r="J7" s="415">
        <v>43015</v>
      </c>
      <c r="K7" s="415">
        <v>44170</v>
      </c>
      <c r="L7" s="353">
        <v>44355.597889981102</v>
      </c>
      <c r="M7" s="353">
        <v>46907.340000000004</v>
      </c>
      <c r="N7" s="353">
        <v>46469.743083864043</v>
      </c>
      <c r="O7" s="124"/>
    </row>
    <row r="8" spans="1:15" x14ac:dyDescent="0.25">
      <c r="A8" s="378"/>
      <c r="B8" s="414" t="s">
        <v>48</v>
      </c>
      <c r="C8" s="415">
        <v>26859</v>
      </c>
      <c r="D8" s="416">
        <v>25080</v>
      </c>
      <c r="E8" s="416">
        <v>25711</v>
      </c>
      <c r="F8" s="417">
        <v>26992</v>
      </c>
      <c r="G8" s="415">
        <v>27221</v>
      </c>
      <c r="H8" s="416">
        <v>26443</v>
      </c>
      <c r="I8" s="415">
        <v>27173</v>
      </c>
      <c r="J8" s="415">
        <v>24679</v>
      </c>
      <c r="K8" s="415">
        <v>25005</v>
      </c>
      <c r="L8" s="353">
        <v>24117.242079735075</v>
      </c>
      <c r="M8" s="353">
        <v>25256.140000000003</v>
      </c>
      <c r="N8" s="353">
        <v>23271.971334484209</v>
      </c>
    </row>
    <row r="9" spans="1:15" x14ac:dyDescent="0.25">
      <c r="A9" s="378"/>
      <c r="B9" s="414" t="s">
        <v>49</v>
      </c>
      <c r="C9" s="415">
        <v>26497</v>
      </c>
      <c r="D9" s="416">
        <v>24757</v>
      </c>
      <c r="E9" s="416">
        <v>25380</v>
      </c>
      <c r="F9" s="417">
        <v>26637</v>
      </c>
      <c r="G9" s="415">
        <v>26853</v>
      </c>
      <c r="H9" s="418">
        <v>26071</v>
      </c>
      <c r="I9" s="415">
        <v>26770</v>
      </c>
      <c r="J9" s="415">
        <v>24294</v>
      </c>
      <c r="K9" s="415">
        <v>24595</v>
      </c>
      <c r="L9" s="354">
        <v>23705.449856274965</v>
      </c>
      <c r="M9" s="353">
        <v>24789.15</v>
      </c>
      <c r="N9" s="353">
        <v>22803.027577502791</v>
      </c>
    </row>
    <row r="10" spans="1:15" x14ac:dyDescent="0.25">
      <c r="A10" s="378"/>
      <c r="B10" s="414" t="s">
        <v>50</v>
      </c>
      <c r="C10" s="415">
        <v>362</v>
      </c>
      <c r="D10" s="416">
        <v>323</v>
      </c>
      <c r="E10" s="416">
        <v>331</v>
      </c>
      <c r="F10" s="417">
        <v>355</v>
      </c>
      <c r="G10" s="415">
        <v>368</v>
      </c>
      <c r="H10" s="418">
        <v>372</v>
      </c>
      <c r="I10" s="415">
        <v>403</v>
      </c>
      <c r="J10" s="415">
        <v>385</v>
      </c>
      <c r="K10" s="415">
        <v>410</v>
      </c>
      <c r="L10" s="354">
        <v>411.7922234601109</v>
      </c>
      <c r="M10" s="353">
        <v>466.99</v>
      </c>
      <c r="N10" s="353">
        <v>468.94375698141675</v>
      </c>
    </row>
    <row r="11" spans="1:15" x14ac:dyDescent="0.25">
      <c r="A11" s="378"/>
      <c r="B11" s="414" t="s">
        <v>51</v>
      </c>
      <c r="C11" s="415">
        <v>9312</v>
      </c>
      <c r="D11" s="415">
        <v>10644</v>
      </c>
      <c r="E11" s="415">
        <v>12114</v>
      </c>
      <c r="F11" s="415">
        <v>15587</v>
      </c>
      <c r="G11" s="415">
        <v>16465</v>
      </c>
      <c r="H11" s="416">
        <v>17096</v>
      </c>
      <c r="I11" s="415">
        <v>17425</v>
      </c>
      <c r="J11" s="415">
        <v>18336</v>
      </c>
      <c r="K11" s="415">
        <v>19165</v>
      </c>
      <c r="L11" s="353">
        <v>20238.355810246023</v>
      </c>
      <c r="M11" s="353">
        <v>21651.200000000001</v>
      </c>
      <c r="N11" s="353">
        <v>23197.77174937983</v>
      </c>
    </row>
    <row r="12" spans="1:15" x14ac:dyDescent="0.25">
      <c r="A12" s="378"/>
      <c r="B12" s="414" t="s">
        <v>52</v>
      </c>
      <c r="C12" s="415">
        <v>5660</v>
      </c>
      <c r="D12" s="416">
        <v>5878</v>
      </c>
      <c r="E12" s="416">
        <v>6397</v>
      </c>
      <c r="F12" s="417">
        <v>8774</v>
      </c>
      <c r="G12" s="415">
        <v>8897</v>
      </c>
      <c r="H12" s="418">
        <v>8912</v>
      </c>
      <c r="I12" s="415">
        <v>8876</v>
      </c>
      <c r="J12" s="415">
        <v>9117</v>
      </c>
      <c r="K12" s="415">
        <v>9244</v>
      </c>
      <c r="L12" s="353">
        <v>9335.4902346995932</v>
      </c>
      <c r="M12" s="353">
        <v>9496.01</v>
      </c>
      <c r="N12" s="353">
        <v>9755.6293792523156</v>
      </c>
    </row>
    <row r="13" spans="1:15" x14ac:dyDescent="0.25">
      <c r="A13" s="378"/>
      <c r="B13" s="414" t="s">
        <v>50</v>
      </c>
      <c r="C13" s="415">
        <v>3652</v>
      </c>
      <c r="D13" s="416">
        <v>4766</v>
      </c>
      <c r="E13" s="416">
        <v>5717</v>
      </c>
      <c r="F13" s="417">
        <v>6813</v>
      </c>
      <c r="G13" s="415">
        <v>7568</v>
      </c>
      <c r="H13" s="418">
        <v>8184</v>
      </c>
      <c r="I13" s="415">
        <v>8549</v>
      </c>
      <c r="J13" s="415">
        <v>9219</v>
      </c>
      <c r="K13" s="415">
        <v>9921</v>
      </c>
      <c r="L13" s="353">
        <v>10902.865575546432</v>
      </c>
      <c r="M13" s="353">
        <v>12155.19</v>
      </c>
      <c r="N13" s="353">
        <v>13442.142370127514</v>
      </c>
    </row>
    <row r="14" spans="1:15" x14ac:dyDescent="0.25">
      <c r="A14" s="378"/>
      <c r="B14" s="414" t="s">
        <v>53</v>
      </c>
      <c r="C14" s="415">
        <v>3319</v>
      </c>
      <c r="D14" s="415">
        <v>3814</v>
      </c>
      <c r="E14" s="415">
        <v>5032</v>
      </c>
      <c r="F14" s="415">
        <v>5896</v>
      </c>
      <c r="G14" s="415">
        <v>6766</v>
      </c>
      <c r="H14" s="418">
        <v>8051</v>
      </c>
      <c r="I14" s="415">
        <v>8820</v>
      </c>
      <c r="J14" s="415">
        <v>9376</v>
      </c>
      <c r="K14" s="417">
        <v>9786</v>
      </c>
      <c r="L14" s="209">
        <v>10146.173247649316</v>
      </c>
      <c r="M14" s="353">
        <v>10341.53573276283</v>
      </c>
      <c r="N14" s="353">
        <v>10966.944818099129</v>
      </c>
    </row>
    <row r="15" spans="1:15" x14ac:dyDescent="0.25">
      <c r="A15" s="378"/>
      <c r="B15" s="414" t="s">
        <v>48</v>
      </c>
      <c r="C15" s="415">
        <v>0</v>
      </c>
      <c r="D15" s="416">
        <v>0</v>
      </c>
      <c r="E15" s="416">
        <v>0</v>
      </c>
      <c r="F15" s="417">
        <v>0</v>
      </c>
      <c r="G15" s="415">
        <v>0</v>
      </c>
      <c r="H15" s="415">
        <v>0</v>
      </c>
      <c r="I15" s="415">
        <v>0</v>
      </c>
      <c r="J15" s="415">
        <v>0</v>
      </c>
      <c r="K15" s="415">
        <v>0</v>
      </c>
      <c r="L15" s="209">
        <v>0</v>
      </c>
      <c r="M15" s="353">
        <v>0</v>
      </c>
      <c r="N15" s="353">
        <v>0</v>
      </c>
    </row>
    <row r="16" spans="1:15" x14ac:dyDescent="0.25">
      <c r="A16" s="378"/>
      <c r="B16" s="414" t="s">
        <v>54</v>
      </c>
      <c r="C16" s="415">
        <v>3319</v>
      </c>
      <c r="D16" s="415">
        <v>3814</v>
      </c>
      <c r="E16" s="415">
        <v>5032</v>
      </c>
      <c r="F16" s="415">
        <v>5896</v>
      </c>
      <c r="G16" s="415">
        <v>6766</v>
      </c>
      <c r="H16" s="418">
        <v>8051</v>
      </c>
      <c r="I16" s="415">
        <v>8820</v>
      </c>
      <c r="J16" s="415">
        <v>9376</v>
      </c>
      <c r="K16" s="415">
        <v>9786</v>
      </c>
      <c r="L16" s="209">
        <v>10146.173247649316</v>
      </c>
      <c r="M16" s="353">
        <v>10341.53573276283</v>
      </c>
      <c r="N16" s="353">
        <v>10966.944818099129</v>
      </c>
      <c r="O16" s="124"/>
    </row>
    <row r="17" spans="1:14" x14ac:dyDescent="0.25">
      <c r="A17" s="378"/>
      <c r="B17" s="414" t="s">
        <v>55</v>
      </c>
      <c r="C17" s="415">
        <v>2589</v>
      </c>
      <c r="D17" s="415">
        <v>2807</v>
      </c>
      <c r="E17" s="415">
        <v>3305</v>
      </c>
      <c r="F17" s="415">
        <v>3536</v>
      </c>
      <c r="G17" s="415">
        <v>3808</v>
      </c>
      <c r="H17" s="416">
        <v>4324</v>
      </c>
      <c r="I17" s="415">
        <v>4669</v>
      </c>
      <c r="J17" s="415">
        <v>5010</v>
      </c>
      <c r="K17" s="415">
        <v>5320</v>
      </c>
      <c r="L17" s="209">
        <v>4943.9906944516206</v>
      </c>
      <c r="M17" s="353">
        <v>5191.5077572533382</v>
      </c>
      <c r="N17" s="353">
        <v>5583.3363387440568</v>
      </c>
    </row>
    <row r="18" spans="1:14" x14ac:dyDescent="0.25">
      <c r="A18" s="378"/>
      <c r="B18" s="414" t="s">
        <v>56</v>
      </c>
      <c r="C18" s="415">
        <v>1173</v>
      </c>
      <c r="D18" s="416">
        <v>1395</v>
      </c>
      <c r="E18" s="416">
        <v>1893</v>
      </c>
      <c r="F18" s="417">
        <v>2057</v>
      </c>
      <c r="G18" s="415">
        <v>2177</v>
      </c>
      <c r="H18" s="418">
        <v>2355</v>
      </c>
      <c r="I18" s="415">
        <v>2394</v>
      </c>
      <c r="J18" s="415">
        <v>2502</v>
      </c>
      <c r="K18" s="415">
        <v>2554</v>
      </c>
      <c r="L18" s="353">
        <v>2558.2409533247564</v>
      </c>
      <c r="M18" s="353">
        <v>2608.04</v>
      </c>
      <c r="N18" s="353">
        <v>2705.8868756618745</v>
      </c>
    </row>
    <row r="19" spans="1:14" x14ac:dyDescent="0.25">
      <c r="A19" s="378"/>
      <c r="B19" s="414" t="s">
        <v>57</v>
      </c>
      <c r="C19" s="415">
        <v>1416</v>
      </c>
      <c r="D19" s="416">
        <v>1412</v>
      </c>
      <c r="E19" s="416">
        <v>1412</v>
      </c>
      <c r="F19" s="417">
        <v>1479</v>
      </c>
      <c r="G19" s="415">
        <v>1631</v>
      </c>
      <c r="H19" s="418">
        <v>1969</v>
      </c>
      <c r="I19" s="415">
        <v>2275</v>
      </c>
      <c r="J19" s="415">
        <v>2508</v>
      </c>
      <c r="K19" s="415">
        <v>2766</v>
      </c>
      <c r="L19" s="353">
        <v>2385.7497411268646</v>
      </c>
      <c r="M19" s="353">
        <v>2583.11</v>
      </c>
      <c r="N19" s="353">
        <v>2877.4494630821819</v>
      </c>
    </row>
    <row r="20" spans="1:14" x14ac:dyDescent="0.25">
      <c r="A20" s="378"/>
      <c r="B20" s="414" t="s">
        <v>58</v>
      </c>
      <c r="C20" s="415">
        <v>587</v>
      </c>
      <c r="D20" s="415">
        <v>730</v>
      </c>
      <c r="E20" s="415">
        <v>1193</v>
      </c>
      <c r="F20" s="415">
        <v>1681</v>
      </c>
      <c r="G20" s="415">
        <v>2017</v>
      </c>
      <c r="H20" s="417">
        <v>2650</v>
      </c>
      <c r="I20" s="415">
        <v>3139</v>
      </c>
      <c r="J20" s="415">
        <v>3492</v>
      </c>
      <c r="K20" s="415">
        <v>3747</v>
      </c>
      <c r="L20" s="353">
        <v>4603.4757643404409</v>
      </c>
      <c r="M20" s="353">
        <v>4651.6313492205572</v>
      </c>
      <c r="N20" s="353">
        <v>5138.1584155280234</v>
      </c>
    </row>
    <row r="21" spans="1:14" x14ac:dyDescent="0.25">
      <c r="A21" s="378"/>
      <c r="B21" s="414" t="s">
        <v>56</v>
      </c>
      <c r="C21" s="415">
        <v>148</v>
      </c>
      <c r="D21" s="416">
        <v>146</v>
      </c>
      <c r="E21" s="416">
        <v>298</v>
      </c>
      <c r="F21" s="417">
        <v>425</v>
      </c>
      <c r="G21" s="415">
        <v>531</v>
      </c>
      <c r="H21" s="418">
        <v>549</v>
      </c>
      <c r="I21" s="415">
        <v>635</v>
      </c>
      <c r="J21" s="415">
        <v>592</v>
      </c>
      <c r="K21" s="415">
        <v>899</v>
      </c>
      <c r="L21" s="353">
        <v>1119.6256993900149</v>
      </c>
      <c r="M21" s="353">
        <v>1142.4290257255275</v>
      </c>
      <c r="N21" s="353">
        <v>1225.7351341157355</v>
      </c>
    </row>
    <row r="22" spans="1:14" x14ac:dyDescent="0.25">
      <c r="A22" s="378"/>
      <c r="B22" s="414" t="s">
        <v>57</v>
      </c>
      <c r="C22" s="415">
        <v>439</v>
      </c>
      <c r="D22" s="416">
        <v>584</v>
      </c>
      <c r="E22" s="416">
        <v>895</v>
      </c>
      <c r="F22" s="417">
        <v>1256</v>
      </c>
      <c r="G22" s="415">
        <v>1486</v>
      </c>
      <c r="H22" s="418">
        <v>2101</v>
      </c>
      <c r="I22" s="415">
        <v>2504</v>
      </c>
      <c r="J22" s="415">
        <v>2900</v>
      </c>
      <c r="K22" s="417">
        <v>2848</v>
      </c>
      <c r="L22" s="353">
        <v>3483.8500649504263</v>
      </c>
      <c r="M22" s="353">
        <v>3509.2023234950302</v>
      </c>
      <c r="N22" s="353">
        <v>3912.4232814122875</v>
      </c>
    </row>
    <row r="23" spans="1:14" x14ac:dyDescent="0.25">
      <c r="A23" s="378"/>
      <c r="B23" s="414" t="s">
        <v>59</v>
      </c>
      <c r="C23" s="415">
        <v>143</v>
      </c>
      <c r="D23" s="415">
        <v>277</v>
      </c>
      <c r="E23" s="415">
        <v>534</v>
      </c>
      <c r="F23" s="415">
        <v>679</v>
      </c>
      <c r="G23" s="415">
        <v>941</v>
      </c>
      <c r="H23" s="418">
        <v>1077</v>
      </c>
      <c r="I23" s="415">
        <v>1012</v>
      </c>
      <c r="J23" s="415">
        <v>874</v>
      </c>
      <c r="K23" s="415">
        <v>719</v>
      </c>
      <c r="L23" s="353">
        <v>598.70678885725476</v>
      </c>
      <c r="M23" s="353">
        <v>498.39662628893313</v>
      </c>
      <c r="N23" s="353">
        <v>245.45006382704966</v>
      </c>
    </row>
    <row r="24" spans="1:14" x14ac:dyDescent="0.25">
      <c r="A24" s="378"/>
      <c r="B24" s="414" t="s">
        <v>56</v>
      </c>
      <c r="C24" s="415">
        <v>0</v>
      </c>
      <c r="D24" s="416">
        <v>0</v>
      </c>
      <c r="E24" s="416">
        <v>0</v>
      </c>
      <c r="F24" s="417">
        <v>0</v>
      </c>
      <c r="G24" s="415">
        <v>0</v>
      </c>
      <c r="H24" s="415">
        <v>0</v>
      </c>
      <c r="I24" s="415">
        <v>0</v>
      </c>
      <c r="J24" s="415">
        <v>0</v>
      </c>
      <c r="K24" s="415">
        <v>0</v>
      </c>
      <c r="L24" s="353">
        <v>0</v>
      </c>
      <c r="M24" s="353">
        <v>0</v>
      </c>
      <c r="N24" s="353">
        <v>0</v>
      </c>
    </row>
    <row r="25" spans="1:14" x14ac:dyDescent="0.25">
      <c r="A25" s="378"/>
      <c r="B25" s="414" t="s">
        <v>57</v>
      </c>
      <c r="C25" s="415">
        <v>143</v>
      </c>
      <c r="D25" s="416">
        <v>277</v>
      </c>
      <c r="E25" s="416">
        <v>534</v>
      </c>
      <c r="F25" s="417">
        <v>679</v>
      </c>
      <c r="G25" s="415">
        <v>941</v>
      </c>
      <c r="H25" s="418">
        <v>1077</v>
      </c>
      <c r="I25" s="415">
        <v>1012</v>
      </c>
      <c r="J25" s="415">
        <v>874</v>
      </c>
      <c r="K25" s="415">
        <v>719</v>
      </c>
      <c r="L25" s="353">
        <v>598.70678885725476</v>
      </c>
      <c r="M25" s="353">
        <v>498.39662628893313</v>
      </c>
      <c r="N25" s="353">
        <v>245.45006382704966</v>
      </c>
    </row>
    <row r="26" spans="1:14" x14ac:dyDescent="0.25">
      <c r="A26" s="378" t="s">
        <v>60</v>
      </c>
      <c r="B26" s="399" t="s">
        <v>61</v>
      </c>
      <c r="C26" s="411">
        <v>19708</v>
      </c>
      <c r="D26" s="411">
        <v>20610</v>
      </c>
      <c r="E26" s="411">
        <v>22593</v>
      </c>
      <c r="F26" s="411">
        <v>25712</v>
      </c>
      <c r="G26" s="411">
        <v>26884</v>
      </c>
      <c r="H26" s="412">
        <v>25158</v>
      </c>
      <c r="I26" s="411">
        <v>24727</v>
      </c>
      <c r="J26" s="411">
        <v>21726</v>
      </c>
      <c r="K26" s="411">
        <v>22464</v>
      </c>
      <c r="L26" s="351">
        <v>23209.760039892753</v>
      </c>
      <c r="M26" s="351">
        <v>25382.107338024955</v>
      </c>
      <c r="N26" s="351">
        <v>25691.121807268199</v>
      </c>
    </row>
    <row r="27" spans="1:14" x14ac:dyDescent="0.25">
      <c r="A27" s="378"/>
      <c r="B27" s="414" t="s">
        <v>62</v>
      </c>
      <c r="C27" s="415">
        <v>14853</v>
      </c>
      <c r="D27" s="415">
        <v>14655</v>
      </c>
      <c r="E27" s="415">
        <v>15860</v>
      </c>
      <c r="F27" s="415">
        <v>17988</v>
      </c>
      <c r="G27" s="415">
        <v>17987</v>
      </c>
      <c r="H27" s="416">
        <v>16259</v>
      </c>
      <c r="I27" s="415">
        <v>16099</v>
      </c>
      <c r="J27" s="415">
        <v>14121</v>
      </c>
      <c r="K27" s="415">
        <v>15457</v>
      </c>
      <c r="L27" s="209">
        <v>16887.24971224217</v>
      </c>
      <c r="M27" s="209">
        <v>19857.349999999999</v>
      </c>
      <c r="N27" s="209">
        <v>20499.936169904107</v>
      </c>
    </row>
    <row r="28" spans="1:14" x14ac:dyDescent="0.25">
      <c r="A28" s="378"/>
      <c r="B28" s="414" t="s">
        <v>48</v>
      </c>
      <c r="C28" s="415">
        <v>14853</v>
      </c>
      <c r="D28" s="416">
        <v>14655</v>
      </c>
      <c r="E28" s="416">
        <v>15860</v>
      </c>
      <c r="F28" s="417">
        <v>17988</v>
      </c>
      <c r="G28" s="415">
        <v>17987</v>
      </c>
      <c r="H28" s="418">
        <v>16259</v>
      </c>
      <c r="I28" s="415">
        <v>16099</v>
      </c>
      <c r="J28" s="415">
        <v>14121</v>
      </c>
      <c r="K28" s="415">
        <v>15457</v>
      </c>
      <c r="L28" s="209">
        <v>16887.24971224217</v>
      </c>
      <c r="M28" s="209">
        <v>19857.349999999999</v>
      </c>
      <c r="N28" s="209">
        <v>20499.936169904107</v>
      </c>
    </row>
    <row r="29" spans="1:14" x14ac:dyDescent="0.25">
      <c r="A29" s="378"/>
      <c r="B29" s="414" t="s">
        <v>54</v>
      </c>
      <c r="C29" s="415">
        <v>0</v>
      </c>
      <c r="D29" s="416">
        <v>0</v>
      </c>
      <c r="E29" s="416">
        <v>0</v>
      </c>
      <c r="F29" s="417">
        <v>0</v>
      </c>
      <c r="G29" s="415">
        <v>0</v>
      </c>
      <c r="H29" s="415">
        <v>0</v>
      </c>
      <c r="I29" s="415">
        <v>0</v>
      </c>
      <c r="J29" s="415">
        <v>0</v>
      </c>
      <c r="K29" s="415">
        <v>0</v>
      </c>
      <c r="L29" s="209">
        <v>0</v>
      </c>
      <c r="M29" s="209">
        <v>0</v>
      </c>
      <c r="N29" s="209">
        <v>0</v>
      </c>
    </row>
    <row r="30" spans="1:14" x14ac:dyDescent="0.25">
      <c r="A30" s="378"/>
      <c r="B30" s="414" t="s">
        <v>64</v>
      </c>
      <c r="C30" s="415">
        <v>4855</v>
      </c>
      <c r="D30" s="415">
        <v>5955</v>
      </c>
      <c r="E30" s="415">
        <v>6733</v>
      </c>
      <c r="F30" s="415">
        <v>7724</v>
      </c>
      <c r="G30" s="415">
        <v>8897</v>
      </c>
      <c r="H30" s="416">
        <v>8899</v>
      </c>
      <c r="I30" s="415">
        <v>8628</v>
      </c>
      <c r="J30" s="415">
        <v>7605</v>
      </c>
      <c r="K30" s="417">
        <v>7007</v>
      </c>
      <c r="L30" s="209">
        <v>6322.5103276505824</v>
      </c>
      <c r="M30" s="209">
        <v>5524.7627422337473</v>
      </c>
      <c r="N30" s="209">
        <v>5191.1856373640539</v>
      </c>
    </row>
    <row r="31" spans="1:14" x14ac:dyDescent="0.25">
      <c r="A31" s="378"/>
      <c r="B31" s="414" t="s">
        <v>48</v>
      </c>
      <c r="C31" s="415">
        <v>435</v>
      </c>
      <c r="D31" s="415">
        <v>641</v>
      </c>
      <c r="E31" s="415">
        <v>702</v>
      </c>
      <c r="F31" s="415">
        <v>918</v>
      </c>
      <c r="G31" s="415">
        <v>1501</v>
      </c>
      <c r="H31" s="416">
        <v>1558</v>
      </c>
      <c r="I31" s="415">
        <v>1714</v>
      </c>
      <c r="J31" s="415">
        <v>1610</v>
      </c>
      <c r="K31" s="415">
        <v>1786</v>
      </c>
      <c r="L31" s="353">
        <v>1844.7692705416002</v>
      </c>
      <c r="M31" s="353">
        <v>1997.77</v>
      </c>
      <c r="N31" s="353">
        <v>2522.5827977891577</v>
      </c>
    </row>
    <row r="32" spans="1:14" x14ac:dyDescent="0.25">
      <c r="A32" s="378"/>
      <c r="B32" s="414" t="s">
        <v>65</v>
      </c>
      <c r="C32" s="415">
        <v>307</v>
      </c>
      <c r="D32" s="416">
        <v>227</v>
      </c>
      <c r="E32" s="416">
        <v>248</v>
      </c>
      <c r="F32" s="417">
        <v>363</v>
      </c>
      <c r="G32" s="415">
        <v>974</v>
      </c>
      <c r="H32" s="418">
        <v>1093</v>
      </c>
      <c r="I32" s="415">
        <v>1290</v>
      </c>
      <c r="J32" s="415">
        <v>1205</v>
      </c>
      <c r="K32" s="415">
        <v>1359</v>
      </c>
      <c r="L32" s="353">
        <v>1039.9490961018817</v>
      </c>
      <c r="M32" s="353">
        <v>1170.3399999999999</v>
      </c>
      <c r="N32" s="353">
        <v>1767.214541656391</v>
      </c>
    </row>
    <row r="33" spans="1:14" x14ac:dyDescent="0.25">
      <c r="A33" s="378"/>
      <c r="B33" s="414" t="s">
        <v>66</v>
      </c>
      <c r="C33" s="415">
        <v>128</v>
      </c>
      <c r="D33" s="416">
        <v>414</v>
      </c>
      <c r="E33" s="416">
        <v>454</v>
      </c>
      <c r="F33" s="417">
        <v>555</v>
      </c>
      <c r="G33" s="415">
        <v>527</v>
      </c>
      <c r="H33" s="418">
        <v>465</v>
      </c>
      <c r="I33" s="415">
        <v>424</v>
      </c>
      <c r="J33" s="415">
        <v>405</v>
      </c>
      <c r="K33" s="415">
        <v>427</v>
      </c>
      <c r="L33" s="353">
        <v>804.82017443971858</v>
      </c>
      <c r="M33" s="353">
        <v>827.43</v>
      </c>
      <c r="N33" s="353">
        <v>755.36825613276642</v>
      </c>
    </row>
    <row r="34" spans="1:14" x14ac:dyDescent="0.25">
      <c r="A34" s="378"/>
      <c r="B34" s="414" t="s">
        <v>67</v>
      </c>
      <c r="C34" s="415">
        <v>0</v>
      </c>
      <c r="D34" s="416">
        <v>0</v>
      </c>
      <c r="E34" s="416">
        <v>0</v>
      </c>
      <c r="F34" s="417">
        <v>0</v>
      </c>
      <c r="G34" s="415">
        <v>0</v>
      </c>
      <c r="H34" s="415">
        <v>0</v>
      </c>
      <c r="I34" s="415">
        <v>0</v>
      </c>
      <c r="J34" s="415">
        <v>0</v>
      </c>
      <c r="K34" s="415">
        <v>0</v>
      </c>
      <c r="L34" s="353">
        <v>0</v>
      </c>
      <c r="M34" s="353">
        <v>0</v>
      </c>
      <c r="N34" s="353">
        <v>0</v>
      </c>
    </row>
    <row r="35" spans="1:14" x14ac:dyDescent="0.25">
      <c r="A35" s="378"/>
      <c r="B35" s="414" t="s">
        <v>54</v>
      </c>
      <c r="C35" s="415">
        <v>4420</v>
      </c>
      <c r="D35" s="415">
        <v>5314</v>
      </c>
      <c r="E35" s="415">
        <v>6031</v>
      </c>
      <c r="F35" s="415">
        <v>6806</v>
      </c>
      <c r="G35" s="415">
        <v>7396</v>
      </c>
      <c r="H35" s="416">
        <v>7341</v>
      </c>
      <c r="I35" s="415">
        <v>6914</v>
      </c>
      <c r="J35" s="415">
        <v>5995</v>
      </c>
      <c r="K35" s="415">
        <v>5221</v>
      </c>
      <c r="L35" s="353">
        <v>4477.7410571089822</v>
      </c>
      <c r="M35" s="353">
        <v>3526.9972672624299</v>
      </c>
      <c r="N35" s="353">
        <v>2668.6028395748963</v>
      </c>
    </row>
    <row r="36" spans="1:14" x14ac:dyDescent="0.25">
      <c r="A36" s="378"/>
      <c r="B36" s="414" t="s">
        <v>65</v>
      </c>
      <c r="C36" s="415">
        <v>2525</v>
      </c>
      <c r="D36" s="416">
        <v>2959</v>
      </c>
      <c r="E36" s="416">
        <v>3072</v>
      </c>
      <c r="F36" s="417">
        <v>3087</v>
      </c>
      <c r="G36" s="415">
        <v>2781</v>
      </c>
      <c r="H36" s="418">
        <v>2397</v>
      </c>
      <c r="I36" s="415">
        <v>2223</v>
      </c>
      <c r="J36" s="415">
        <v>1846</v>
      </c>
      <c r="K36" s="415">
        <v>1646</v>
      </c>
      <c r="L36" s="353">
        <v>1459.0834027726032</v>
      </c>
      <c r="M36" s="353">
        <v>1312.83</v>
      </c>
      <c r="N36" s="353">
        <v>1098.8609884712705</v>
      </c>
    </row>
    <row r="37" spans="1:14" x14ac:dyDescent="0.25">
      <c r="A37" s="378"/>
      <c r="B37" s="414" t="s">
        <v>66</v>
      </c>
      <c r="C37" s="415">
        <v>934</v>
      </c>
      <c r="D37" s="416">
        <v>846</v>
      </c>
      <c r="E37" s="416">
        <v>761</v>
      </c>
      <c r="F37" s="417">
        <v>840</v>
      </c>
      <c r="G37" s="415">
        <v>762</v>
      </c>
      <c r="H37" s="418">
        <v>776</v>
      </c>
      <c r="I37" s="415">
        <v>724</v>
      </c>
      <c r="J37" s="415">
        <v>531</v>
      </c>
      <c r="K37" s="415">
        <v>455</v>
      </c>
      <c r="L37" s="353">
        <v>487.75168165960952</v>
      </c>
      <c r="M37" s="353">
        <v>389.39</v>
      </c>
      <c r="N37" s="353">
        <v>331.78998378293056</v>
      </c>
    </row>
    <row r="38" spans="1:14" x14ac:dyDescent="0.25">
      <c r="A38" s="378"/>
      <c r="B38" s="414" t="s">
        <v>67</v>
      </c>
      <c r="C38" s="415">
        <v>961</v>
      </c>
      <c r="D38" s="416">
        <v>1509</v>
      </c>
      <c r="E38" s="416">
        <v>2198</v>
      </c>
      <c r="F38" s="417">
        <v>2879</v>
      </c>
      <c r="G38" s="415">
        <v>3853</v>
      </c>
      <c r="H38" s="418">
        <v>4168</v>
      </c>
      <c r="I38" s="415">
        <v>3967</v>
      </c>
      <c r="J38" s="415">
        <v>3618</v>
      </c>
      <c r="K38" s="417">
        <v>3120</v>
      </c>
      <c r="L38" s="353">
        <v>2530.90597267677</v>
      </c>
      <c r="M38" s="353">
        <v>1824.6912479379373</v>
      </c>
      <c r="N38" s="353">
        <v>1237.9518673206953</v>
      </c>
    </row>
    <row r="39" spans="1:14" ht="14.25" x14ac:dyDescent="0.25">
      <c r="A39" s="378" t="s">
        <v>68</v>
      </c>
      <c r="B39" s="399" t="s">
        <v>558</v>
      </c>
      <c r="C39" s="411">
        <v>1120</v>
      </c>
      <c r="D39" s="412">
        <v>1018</v>
      </c>
      <c r="E39" s="412">
        <v>6041</v>
      </c>
      <c r="F39" s="413">
        <v>6308</v>
      </c>
      <c r="G39" s="411">
        <v>6163</v>
      </c>
      <c r="H39" s="411">
        <v>5964</v>
      </c>
      <c r="I39" s="411">
        <v>6149</v>
      </c>
      <c r="J39" s="411">
        <v>5488</v>
      </c>
      <c r="K39" s="411">
        <v>5605</v>
      </c>
      <c r="L39" s="357">
        <v>5410.1130776530399</v>
      </c>
      <c r="M39" s="357">
        <v>5783.8306658308202</v>
      </c>
      <c r="N39" s="357">
        <v>5522.8171363402498</v>
      </c>
    </row>
    <row r="40" spans="1:14" x14ac:dyDescent="0.25">
      <c r="A40" s="378" t="s">
        <v>69</v>
      </c>
      <c r="B40" s="399" t="s">
        <v>70</v>
      </c>
      <c r="C40" s="411">
        <v>10328</v>
      </c>
      <c r="D40" s="411">
        <v>14481</v>
      </c>
      <c r="E40" s="411">
        <v>16841</v>
      </c>
      <c r="F40" s="411">
        <v>18647</v>
      </c>
      <c r="G40" s="411">
        <v>18990</v>
      </c>
      <c r="H40" s="413">
        <v>17760</v>
      </c>
      <c r="I40" s="411">
        <v>15518</v>
      </c>
      <c r="J40" s="411">
        <v>12608</v>
      </c>
      <c r="K40" s="411">
        <v>10639</v>
      </c>
      <c r="L40" s="357">
        <v>9608.8364703410552</v>
      </c>
      <c r="M40" s="357">
        <v>9482.5638669233922</v>
      </c>
      <c r="N40" s="357">
        <v>7942.7375861032642</v>
      </c>
    </row>
    <row r="41" spans="1:14" x14ac:dyDescent="0.25">
      <c r="A41" s="378"/>
      <c r="B41" s="414" t="s">
        <v>71</v>
      </c>
      <c r="C41" s="415">
        <v>8287</v>
      </c>
      <c r="D41" s="416">
        <v>12572</v>
      </c>
      <c r="E41" s="416">
        <v>14811</v>
      </c>
      <c r="F41" s="417">
        <v>16437</v>
      </c>
      <c r="G41" s="415">
        <v>16790</v>
      </c>
      <c r="H41" s="418">
        <v>15567</v>
      </c>
      <c r="I41" s="415">
        <v>13323</v>
      </c>
      <c r="J41" s="415">
        <v>10547</v>
      </c>
      <c r="K41" s="415">
        <v>8377</v>
      </c>
      <c r="L41" s="353">
        <v>7200.7055982084739</v>
      </c>
      <c r="M41" s="353">
        <v>6715.9150484056208</v>
      </c>
      <c r="N41" s="353">
        <v>5161.6034395768193</v>
      </c>
    </row>
    <row r="42" spans="1:14" x14ac:dyDescent="0.25">
      <c r="A42" s="378"/>
      <c r="B42" s="414" t="s">
        <v>72</v>
      </c>
      <c r="C42" s="415">
        <v>750</v>
      </c>
      <c r="D42" s="416">
        <v>635</v>
      </c>
      <c r="E42" s="416">
        <v>651</v>
      </c>
      <c r="F42" s="417">
        <v>646</v>
      </c>
      <c r="G42" s="415">
        <v>636</v>
      </c>
      <c r="H42" s="418">
        <v>779</v>
      </c>
      <c r="I42" s="415">
        <v>795</v>
      </c>
      <c r="J42" s="415">
        <v>833</v>
      </c>
      <c r="K42" s="415">
        <v>918</v>
      </c>
      <c r="L42" s="353">
        <v>939.67497755966349</v>
      </c>
      <c r="M42" s="353">
        <v>1040</v>
      </c>
      <c r="N42" s="353">
        <v>998.53074902452306</v>
      </c>
    </row>
    <row r="43" spans="1:14" ht="24" x14ac:dyDescent="0.25">
      <c r="A43" s="378"/>
      <c r="B43" s="414" t="s">
        <v>73</v>
      </c>
      <c r="C43" s="415">
        <v>1291</v>
      </c>
      <c r="D43" s="416">
        <v>1274</v>
      </c>
      <c r="E43" s="416">
        <v>1379</v>
      </c>
      <c r="F43" s="417">
        <v>1564</v>
      </c>
      <c r="G43" s="415">
        <v>1564</v>
      </c>
      <c r="H43" s="418">
        <v>1414</v>
      </c>
      <c r="I43" s="415">
        <v>1400</v>
      </c>
      <c r="J43" s="415">
        <v>1228</v>
      </c>
      <c r="K43" s="415">
        <v>1344</v>
      </c>
      <c r="L43" s="353">
        <v>1468.4558945729182</v>
      </c>
      <c r="M43" s="353">
        <v>1726.73</v>
      </c>
      <c r="N43" s="353">
        <v>1782.603397501922</v>
      </c>
    </row>
    <row r="44" spans="1:14" x14ac:dyDescent="0.25">
      <c r="A44" s="378" t="s">
        <v>74</v>
      </c>
      <c r="B44" s="399" t="s">
        <v>75</v>
      </c>
      <c r="C44" s="411">
        <v>62334</v>
      </c>
      <c r="D44" s="411">
        <v>62461</v>
      </c>
      <c r="E44" s="411">
        <v>70726</v>
      </c>
      <c r="F44" s="411">
        <v>100476</v>
      </c>
      <c r="G44" s="411">
        <v>120136</v>
      </c>
      <c r="H44" s="413">
        <v>140125</v>
      </c>
      <c r="I44" s="411">
        <v>149375</v>
      </c>
      <c r="J44" s="411">
        <v>180295</v>
      </c>
      <c r="K44" s="411">
        <v>180744</v>
      </c>
      <c r="L44" s="361">
        <v>172358.234924875</v>
      </c>
      <c r="M44" s="361">
        <v>201825.51530423205</v>
      </c>
      <c r="N44" s="361">
        <v>206411.22109892397</v>
      </c>
    </row>
    <row r="45" spans="1:14" ht="13.5" x14ac:dyDescent="0.25">
      <c r="A45" s="378"/>
      <c r="B45" s="414" t="s">
        <v>565</v>
      </c>
      <c r="C45" s="415">
        <v>40159</v>
      </c>
      <c r="D45" s="416">
        <v>43169</v>
      </c>
      <c r="E45" s="416">
        <v>44832</v>
      </c>
      <c r="F45" s="417">
        <v>58643</v>
      </c>
      <c r="G45" s="415">
        <v>72946</v>
      </c>
      <c r="H45" s="418">
        <v>83555</v>
      </c>
      <c r="I45" s="415">
        <v>96946</v>
      </c>
      <c r="J45" s="415">
        <v>101492</v>
      </c>
      <c r="K45" s="415">
        <v>97584</v>
      </c>
      <c r="L45" s="386">
        <v>87754.297131646876</v>
      </c>
      <c r="M45" s="386">
        <v>84684.113393835869</v>
      </c>
      <c r="N45" s="386">
        <v>95490.216028902156</v>
      </c>
    </row>
    <row r="46" spans="1:14" ht="13.5" x14ac:dyDescent="0.25">
      <c r="A46" s="378"/>
      <c r="B46" s="414" t="s">
        <v>566</v>
      </c>
      <c r="C46" s="415">
        <v>20668</v>
      </c>
      <c r="D46" s="416">
        <v>17918</v>
      </c>
      <c r="E46" s="416">
        <v>25075</v>
      </c>
      <c r="F46" s="417">
        <v>41100</v>
      </c>
      <c r="G46" s="415">
        <v>46686</v>
      </c>
      <c r="H46" s="418">
        <v>56274</v>
      </c>
      <c r="I46" s="415">
        <v>52149</v>
      </c>
      <c r="J46" s="415">
        <v>78426</v>
      </c>
      <c r="K46" s="417">
        <v>82798</v>
      </c>
      <c r="L46" s="386">
        <v>84249.328501849202</v>
      </c>
      <c r="M46" s="386">
        <v>116797.8855883931</v>
      </c>
      <c r="N46" s="386">
        <v>110621.45438932042</v>
      </c>
    </row>
    <row r="47" spans="1:14" ht="36" x14ac:dyDescent="0.25">
      <c r="A47" s="378"/>
      <c r="B47" s="414" t="s">
        <v>76</v>
      </c>
      <c r="C47" s="415">
        <v>1507</v>
      </c>
      <c r="D47" s="416">
        <v>1374</v>
      </c>
      <c r="E47" s="416">
        <v>819</v>
      </c>
      <c r="F47" s="417">
        <v>733</v>
      </c>
      <c r="G47" s="415">
        <v>504</v>
      </c>
      <c r="H47" s="418">
        <v>296</v>
      </c>
      <c r="I47" s="415">
        <v>280</v>
      </c>
      <c r="J47" s="415">
        <v>377</v>
      </c>
      <c r="K47" s="415">
        <v>362</v>
      </c>
      <c r="L47" s="387">
        <v>354.60929137890082</v>
      </c>
      <c r="M47" s="387">
        <v>344</v>
      </c>
      <c r="N47" s="387">
        <v>299.55068070138913</v>
      </c>
    </row>
    <row r="48" spans="1:14" ht="28.5" x14ac:dyDescent="0.25">
      <c r="A48" s="378" t="s">
        <v>77</v>
      </c>
      <c r="B48" s="399" t="s">
        <v>567</v>
      </c>
      <c r="C48" s="411">
        <v>43672</v>
      </c>
      <c r="D48" s="411">
        <v>41554</v>
      </c>
      <c r="E48" s="411">
        <v>47890</v>
      </c>
      <c r="F48" s="411">
        <v>51682</v>
      </c>
      <c r="G48" s="411">
        <v>58608</v>
      </c>
      <c r="H48" s="411">
        <v>70822</v>
      </c>
      <c r="I48" s="411">
        <v>103845</v>
      </c>
      <c r="J48" s="411">
        <v>115163</v>
      </c>
      <c r="K48" s="411">
        <v>126929</v>
      </c>
      <c r="L48" s="361">
        <v>116867.23806497983</v>
      </c>
      <c r="M48" s="361">
        <v>126182</v>
      </c>
      <c r="N48" s="361">
        <v>130422.87659766406</v>
      </c>
    </row>
    <row r="49" spans="1:14" ht="14.25" x14ac:dyDescent="0.25">
      <c r="A49" s="378" t="s">
        <v>79</v>
      </c>
      <c r="B49" s="399" t="s">
        <v>562</v>
      </c>
      <c r="C49" s="411">
        <v>2017</v>
      </c>
      <c r="D49" s="411">
        <v>1523</v>
      </c>
      <c r="E49" s="411">
        <v>1658</v>
      </c>
      <c r="F49" s="411">
        <v>1601</v>
      </c>
      <c r="G49" s="411">
        <v>1354</v>
      </c>
      <c r="H49" s="411">
        <v>1258</v>
      </c>
      <c r="I49" s="411">
        <v>1468</v>
      </c>
      <c r="J49" s="411">
        <v>1506</v>
      </c>
      <c r="K49" s="411">
        <v>1278</v>
      </c>
      <c r="L49" s="419">
        <v>1227.7828367074349</v>
      </c>
      <c r="M49" s="419">
        <v>1212.5911866390495</v>
      </c>
      <c r="N49" s="419">
        <v>1157.7919429010778</v>
      </c>
    </row>
    <row r="50" spans="1:14" x14ac:dyDescent="0.25">
      <c r="A50" s="378"/>
      <c r="B50" s="414" t="s">
        <v>80</v>
      </c>
      <c r="C50" s="416">
        <v>1794</v>
      </c>
      <c r="D50" s="416">
        <v>1361</v>
      </c>
      <c r="E50" s="420">
        <v>1487</v>
      </c>
      <c r="F50" s="417">
        <v>1437</v>
      </c>
      <c r="G50" s="415">
        <v>1216</v>
      </c>
      <c r="H50" s="415">
        <v>1133</v>
      </c>
      <c r="I50" s="415">
        <v>1361</v>
      </c>
      <c r="J50" s="415">
        <v>1407</v>
      </c>
      <c r="K50" s="415">
        <v>1189</v>
      </c>
      <c r="L50" s="421">
        <v>1141</v>
      </c>
      <c r="M50" s="421">
        <v>1119.9626253572576</v>
      </c>
      <c r="N50" s="421">
        <v>1084</v>
      </c>
    </row>
    <row r="51" spans="1:14" x14ac:dyDescent="0.25">
      <c r="A51" s="378"/>
      <c r="B51" s="414" t="s">
        <v>81</v>
      </c>
      <c r="C51" s="416">
        <v>223</v>
      </c>
      <c r="D51" s="416">
        <v>162</v>
      </c>
      <c r="E51" s="416">
        <v>171</v>
      </c>
      <c r="F51" s="417">
        <v>164</v>
      </c>
      <c r="G51" s="415">
        <v>138</v>
      </c>
      <c r="H51" s="415">
        <v>125</v>
      </c>
      <c r="I51" s="415">
        <v>107</v>
      </c>
      <c r="J51" s="415">
        <v>99</v>
      </c>
      <c r="K51" s="417">
        <v>89</v>
      </c>
      <c r="L51" s="418">
        <v>86.78283670743491</v>
      </c>
      <c r="M51" s="418">
        <v>82.59</v>
      </c>
      <c r="N51" s="418">
        <v>73.791942901077846</v>
      </c>
    </row>
    <row r="52" spans="1:14" ht="24" x14ac:dyDescent="0.25">
      <c r="A52" s="378" t="s">
        <v>82</v>
      </c>
      <c r="B52" s="399" t="s">
        <v>117</v>
      </c>
      <c r="C52" s="411">
        <v>178669</v>
      </c>
      <c r="D52" s="411">
        <v>181185</v>
      </c>
      <c r="E52" s="411">
        <v>208606</v>
      </c>
      <c r="F52" s="411">
        <v>252901</v>
      </c>
      <c r="G52" s="411">
        <v>282587</v>
      </c>
      <c r="H52" s="412">
        <v>312677</v>
      </c>
      <c r="I52" s="411">
        <v>354500</v>
      </c>
      <c r="J52" s="411">
        <v>389177</v>
      </c>
      <c r="K52" s="411">
        <v>401615</v>
      </c>
      <c r="L52" s="411">
        <v>383183.7365520795</v>
      </c>
      <c r="M52" s="411">
        <v>427117.13959130517</v>
      </c>
      <c r="N52" s="411">
        <v>434585.25407116394</v>
      </c>
    </row>
    <row r="53" spans="1:14" x14ac:dyDescent="0.25">
      <c r="A53" s="378" t="s">
        <v>84</v>
      </c>
      <c r="B53" s="399" t="s">
        <v>85</v>
      </c>
      <c r="C53" s="411">
        <v>45738</v>
      </c>
      <c r="D53" s="411">
        <v>43313</v>
      </c>
      <c r="E53" s="411">
        <v>52329</v>
      </c>
      <c r="F53" s="411">
        <v>64990</v>
      </c>
      <c r="G53" s="411">
        <v>78179</v>
      </c>
      <c r="H53" s="411">
        <v>96697</v>
      </c>
      <c r="I53" s="411">
        <v>91678</v>
      </c>
      <c r="J53" s="411">
        <v>85498</v>
      </c>
      <c r="K53" s="411">
        <v>83374</v>
      </c>
      <c r="L53" s="422">
        <v>88124.491666785601</v>
      </c>
      <c r="M53" s="422">
        <v>102172.99696914127</v>
      </c>
      <c r="N53" s="422">
        <v>108415.47939982128</v>
      </c>
    </row>
    <row r="54" spans="1:14" x14ac:dyDescent="0.25">
      <c r="A54" s="378"/>
      <c r="B54" s="414" t="s">
        <v>86</v>
      </c>
      <c r="C54" s="416">
        <v>41901</v>
      </c>
      <c r="D54" s="416">
        <v>39915</v>
      </c>
      <c r="E54" s="416">
        <v>47473</v>
      </c>
      <c r="F54" s="416">
        <v>58463</v>
      </c>
      <c r="G54" s="416">
        <v>65130</v>
      </c>
      <c r="H54" s="416">
        <v>86787</v>
      </c>
      <c r="I54" s="416">
        <v>81743</v>
      </c>
      <c r="J54" s="416">
        <v>81631</v>
      </c>
      <c r="K54" s="415">
        <v>80021</v>
      </c>
      <c r="L54" s="418">
        <v>86488.811172037967</v>
      </c>
      <c r="M54" s="418">
        <v>100388.68088107262</v>
      </c>
      <c r="N54" s="418">
        <v>102409.41343230501</v>
      </c>
    </row>
    <row r="55" spans="1:14" x14ac:dyDescent="0.25">
      <c r="A55" s="378"/>
      <c r="B55" s="414" t="s">
        <v>87</v>
      </c>
      <c r="C55" s="416">
        <v>22884</v>
      </c>
      <c r="D55" s="416">
        <v>23346</v>
      </c>
      <c r="E55" s="386">
        <v>28003</v>
      </c>
      <c r="F55" s="417">
        <v>35347</v>
      </c>
      <c r="G55" s="417">
        <v>39182</v>
      </c>
      <c r="H55" s="417">
        <v>59021</v>
      </c>
      <c r="I55" s="416">
        <v>54992</v>
      </c>
      <c r="J55" s="416">
        <v>53405</v>
      </c>
      <c r="K55" s="415">
        <v>51207</v>
      </c>
      <c r="L55" s="418">
        <v>56155.463444179404</v>
      </c>
      <c r="M55" s="418">
        <v>66297</v>
      </c>
      <c r="N55" s="418">
        <v>52475.874600427196</v>
      </c>
    </row>
    <row r="56" spans="1:14" x14ac:dyDescent="0.25">
      <c r="A56" s="378"/>
      <c r="B56" s="414" t="s">
        <v>88</v>
      </c>
      <c r="C56" s="416">
        <v>19017</v>
      </c>
      <c r="D56" s="416">
        <v>16569</v>
      </c>
      <c r="E56" s="416">
        <v>19470</v>
      </c>
      <c r="F56" s="417">
        <v>23116</v>
      </c>
      <c r="G56" s="415">
        <v>25948</v>
      </c>
      <c r="H56" s="417">
        <v>27766</v>
      </c>
      <c r="I56" s="416">
        <v>26751</v>
      </c>
      <c r="J56" s="416">
        <v>28226</v>
      </c>
      <c r="K56" s="415">
        <v>28814</v>
      </c>
      <c r="L56" s="418">
        <v>30333.347727858556</v>
      </c>
      <c r="M56" s="418">
        <v>34091</v>
      </c>
      <c r="N56" s="418">
        <v>49933.53883187782</v>
      </c>
    </row>
    <row r="57" spans="1:14" ht="24" x14ac:dyDescent="0.25">
      <c r="A57" s="378"/>
      <c r="B57" s="414" t="s">
        <v>89</v>
      </c>
      <c r="C57" s="415">
        <v>651</v>
      </c>
      <c r="D57" s="416">
        <v>2065</v>
      </c>
      <c r="E57" s="416">
        <v>3357</v>
      </c>
      <c r="F57" s="417">
        <v>5424</v>
      </c>
      <c r="G57" s="415">
        <v>9395</v>
      </c>
      <c r="H57" s="417">
        <v>5455</v>
      </c>
      <c r="I57" s="416">
        <v>5605</v>
      </c>
      <c r="J57" s="416">
        <v>1167</v>
      </c>
      <c r="K57" s="415">
        <v>20</v>
      </c>
      <c r="L57" s="418">
        <v>40.099570317681135</v>
      </c>
      <c r="M57" s="418">
        <v>89.170270631771373</v>
      </c>
      <c r="N57" s="418">
        <v>1735.2572526466902</v>
      </c>
    </row>
    <row r="58" spans="1:14" ht="36" x14ac:dyDescent="0.25">
      <c r="A58" s="378"/>
      <c r="B58" s="414" t="s">
        <v>90</v>
      </c>
      <c r="C58" s="415">
        <v>155</v>
      </c>
      <c r="D58" s="416">
        <v>105</v>
      </c>
      <c r="E58" s="416">
        <v>103</v>
      </c>
      <c r="F58" s="417">
        <v>50</v>
      </c>
      <c r="G58" s="415">
        <v>64</v>
      </c>
      <c r="H58" s="417">
        <v>82</v>
      </c>
      <c r="I58" s="416">
        <v>95</v>
      </c>
      <c r="J58" s="416">
        <v>114</v>
      </c>
      <c r="K58" s="415">
        <v>108</v>
      </c>
      <c r="L58" s="418">
        <v>243.23306881333031</v>
      </c>
      <c r="M58" s="418">
        <v>275</v>
      </c>
      <c r="N58" s="418">
        <v>263.16582240235471</v>
      </c>
    </row>
    <row r="59" spans="1:14" x14ac:dyDescent="0.25">
      <c r="A59" s="378"/>
      <c r="B59" s="414" t="s">
        <v>91</v>
      </c>
      <c r="C59" s="415">
        <v>3031</v>
      </c>
      <c r="D59" s="415">
        <v>1228</v>
      </c>
      <c r="E59" s="415">
        <v>1396</v>
      </c>
      <c r="F59" s="415">
        <v>1053</v>
      </c>
      <c r="G59" s="415">
        <v>3590</v>
      </c>
      <c r="H59" s="417">
        <v>4373</v>
      </c>
      <c r="I59" s="417">
        <v>4235</v>
      </c>
      <c r="J59" s="417">
        <v>2586</v>
      </c>
      <c r="K59" s="417">
        <v>3225</v>
      </c>
      <c r="L59" s="418">
        <v>1352.3478556166299</v>
      </c>
      <c r="M59" s="418">
        <v>1420</v>
      </c>
      <c r="N59" s="418">
        <v>4007.642892467215</v>
      </c>
    </row>
    <row r="60" spans="1:14" x14ac:dyDescent="0.25">
      <c r="A60" s="378"/>
      <c r="B60" s="414" t="s">
        <v>92</v>
      </c>
      <c r="C60" s="415">
        <v>1115</v>
      </c>
      <c r="D60" s="420">
        <v>764</v>
      </c>
      <c r="E60" s="416">
        <v>695</v>
      </c>
      <c r="F60" s="417">
        <v>155</v>
      </c>
      <c r="G60" s="417">
        <v>170</v>
      </c>
      <c r="H60" s="417">
        <v>181</v>
      </c>
      <c r="I60" s="417">
        <v>148</v>
      </c>
      <c r="J60" s="417">
        <v>150</v>
      </c>
      <c r="K60" s="415">
        <v>180</v>
      </c>
      <c r="L60" s="418">
        <v>242.83782426185024</v>
      </c>
      <c r="M60" s="418">
        <v>274</v>
      </c>
      <c r="N60" s="418">
        <v>221.00805093611774</v>
      </c>
    </row>
    <row r="61" spans="1:14" x14ac:dyDescent="0.25">
      <c r="A61" s="378"/>
      <c r="B61" s="414" t="s">
        <v>93</v>
      </c>
      <c r="C61" s="415">
        <v>1916</v>
      </c>
      <c r="D61" s="423">
        <v>464</v>
      </c>
      <c r="E61" s="416">
        <v>701</v>
      </c>
      <c r="F61" s="417">
        <v>898</v>
      </c>
      <c r="G61" s="424">
        <v>3420</v>
      </c>
      <c r="H61" s="417">
        <v>4192</v>
      </c>
      <c r="I61" s="417">
        <v>4087</v>
      </c>
      <c r="J61" s="417">
        <v>2436</v>
      </c>
      <c r="K61" s="415">
        <v>3045</v>
      </c>
      <c r="L61" s="418">
        <v>1109.5100313547796</v>
      </c>
      <c r="M61" s="418">
        <v>1146</v>
      </c>
      <c r="N61" s="418">
        <v>3786.6348415310972</v>
      </c>
    </row>
    <row r="62" spans="1:14" x14ac:dyDescent="0.25">
      <c r="A62" s="378" t="s">
        <v>94</v>
      </c>
      <c r="B62" s="399" t="s">
        <v>118</v>
      </c>
      <c r="C62" s="411">
        <v>224407</v>
      </c>
      <c r="D62" s="411">
        <v>224498</v>
      </c>
      <c r="E62" s="411">
        <v>260935</v>
      </c>
      <c r="F62" s="411">
        <v>317891</v>
      </c>
      <c r="G62" s="411">
        <v>360766</v>
      </c>
      <c r="H62" s="412">
        <v>409374</v>
      </c>
      <c r="I62" s="411">
        <v>446178</v>
      </c>
      <c r="J62" s="411">
        <v>474675</v>
      </c>
      <c r="K62" s="411">
        <v>484989</v>
      </c>
      <c r="L62" s="422">
        <v>471308.22821886512</v>
      </c>
      <c r="M62" s="422">
        <v>529290.13656044647</v>
      </c>
      <c r="N62" s="422">
        <v>543000.7334709852</v>
      </c>
    </row>
    <row r="63" spans="1:14" x14ac:dyDescent="0.25">
      <c r="A63" s="425"/>
      <c r="B63" s="426" t="s">
        <v>119</v>
      </c>
      <c r="C63" s="415"/>
      <c r="D63" s="427"/>
      <c r="E63" s="416"/>
      <c r="F63" s="417"/>
      <c r="G63" s="428"/>
      <c r="H63" s="207"/>
      <c r="I63" s="207"/>
      <c r="J63" s="207"/>
      <c r="K63" s="415"/>
      <c r="L63" s="415"/>
      <c r="M63" s="415"/>
      <c r="N63" s="415"/>
    </row>
    <row r="64" spans="1:14" ht="13.5" x14ac:dyDescent="0.25">
      <c r="A64" s="380"/>
      <c r="B64" s="414" t="s">
        <v>568</v>
      </c>
      <c r="C64" s="417">
        <v>44164</v>
      </c>
      <c r="D64" s="420">
        <v>41899</v>
      </c>
      <c r="E64" s="416">
        <v>43931</v>
      </c>
      <c r="F64" s="417">
        <v>47499</v>
      </c>
      <c r="G64" s="420">
        <v>48063</v>
      </c>
      <c r="H64" s="420">
        <v>45517</v>
      </c>
      <c r="I64" s="417">
        <v>46454</v>
      </c>
      <c r="J64" s="417">
        <v>41916</v>
      </c>
      <c r="K64" s="415">
        <v>43526</v>
      </c>
      <c r="L64" s="418">
        <v>44077.043899226272</v>
      </c>
      <c r="M64" s="418">
        <v>48324</v>
      </c>
      <c r="N64" s="418">
        <v>47452</v>
      </c>
    </row>
    <row r="65" spans="1:17" ht="24" x14ac:dyDescent="0.25">
      <c r="A65" s="380"/>
      <c r="B65" s="414" t="s">
        <v>120</v>
      </c>
      <c r="C65" s="428">
        <v>19.68031300271382</v>
      </c>
      <c r="D65" s="427">
        <v>18.7</v>
      </c>
      <c r="E65" s="429">
        <v>16.8</v>
      </c>
      <c r="F65" s="430">
        <v>14.9</v>
      </c>
      <c r="G65" s="427">
        <v>13.3</v>
      </c>
      <c r="H65" s="427">
        <v>11.1</v>
      </c>
      <c r="I65" s="427">
        <v>10.4</v>
      </c>
      <c r="J65" s="427">
        <v>8.8000000000000007</v>
      </c>
      <c r="K65" s="431">
        <v>9</v>
      </c>
      <c r="L65" s="364">
        <v>9.3520633123251713</v>
      </c>
      <c r="M65" s="364">
        <v>9.1</v>
      </c>
      <c r="N65" s="364">
        <f>N64/N62*100</f>
        <v>8.7388463909939755</v>
      </c>
    </row>
    <row r="66" spans="1:17" x14ac:dyDescent="0.25">
      <c r="A66" s="380"/>
      <c r="B66" s="414" t="s">
        <v>121</v>
      </c>
      <c r="C66" s="417">
        <v>45738</v>
      </c>
      <c r="D66" s="417">
        <v>43313</v>
      </c>
      <c r="E66" s="416">
        <v>52329</v>
      </c>
      <c r="F66" s="417">
        <v>64990</v>
      </c>
      <c r="G66" s="420">
        <v>78179</v>
      </c>
      <c r="H66" s="420">
        <v>96697</v>
      </c>
      <c r="I66" s="420">
        <v>91678</v>
      </c>
      <c r="J66" s="420">
        <v>85498</v>
      </c>
      <c r="K66" s="415">
        <v>83374</v>
      </c>
      <c r="L66" s="418">
        <v>88124.491666785601</v>
      </c>
      <c r="M66" s="418">
        <f>M53</f>
        <v>102172.99696914127</v>
      </c>
      <c r="N66" s="418">
        <v>108415.47939982128</v>
      </c>
    </row>
    <row r="67" spans="1:17" ht="24" x14ac:dyDescent="0.25">
      <c r="A67" s="380"/>
      <c r="B67" s="414" t="s">
        <v>122</v>
      </c>
      <c r="C67" s="428">
        <v>20.381717147860805</v>
      </c>
      <c r="D67" s="427">
        <v>19.3</v>
      </c>
      <c r="E67" s="429">
        <v>20.100000000000001</v>
      </c>
      <c r="F67" s="430">
        <v>20.399999999999999</v>
      </c>
      <c r="G67" s="427">
        <v>21.7</v>
      </c>
      <c r="H67" s="427">
        <v>23.6</v>
      </c>
      <c r="I67" s="427">
        <v>20.5</v>
      </c>
      <c r="J67" s="427">
        <v>18</v>
      </c>
      <c r="K67" s="430">
        <v>17.2</v>
      </c>
      <c r="L67" s="366">
        <v>18.697847054319311</v>
      </c>
      <c r="M67" s="366">
        <v>19.3</v>
      </c>
      <c r="N67" s="366">
        <f>N66/N62*100</f>
        <v>19.965991336108274</v>
      </c>
    </row>
    <row r="68" spans="1:17" x14ac:dyDescent="0.25">
      <c r="A68" s="432"/>
      <c r="B68" s="398"/>
      <c r="C68" s="433"/>
      <c r="D68" s="433"/>
      <c r="E68" s="433"/>
      <c r="F68" s="433"/>
      <c r="G68" s="433"/>
      <c r="H68" s="433"/>
      <c r="I68" s="433"/>
      <c r="J68" s="433"/>
      <c r="K68" s="433"/>
      <c r="L68" s="433"/>
      <c r="M68" s="434"/>
    </row>
    <row r="69" spans="1:17" x14ac:dyDescent="0.25">
      <c r="A69" s="369" t="s">
        <v>123</v>
      </c>
      <c r="B69" s="435"/>
      <c r="C69" s="432"/>
      <c r="D69" s="432"/>
      <c r="E69" s="432"/>
      <c r="F69" s="436"/>
      <c r="G69" s="229"/>
      <c r="H69" s="437"/>
      <c r="I69" s="436"/>
      <c r="J69" s="438"/>
      <c r="K69" s="200"/>
      <c r="L69" s="200"/>
      <c r="M69" s="370"/>
    </row>
    <row r="70" spans="1:17" x14ac:dyDescent="0.25">
      <c r="A70" s="369"/>
      <c r="B70" s="480" t="s">
        <v>124</v>
      </c>
      <c r="C70" s="480"/>
      <c r="D70" s="480"/>
      <c r="E70" s="480"/>
      <c r="F70" s="480"/>
      <c r="G70" s="480"/>
      <c r="H70" s="480"/>
      <c r="I70" s="480"/>
      <c r="J70" s="480"/>
      <c r="K70" s="480"/>
      <c r="L70" s="480"/>
      <c r="M70" s="480"/>
    </row>
    <row r="71" spans="1:17" x14ac:dyDescent="0.25">
      <c r="A71" s="369"/>
      <c r="B71" s="480" t="s">
        <v>98</v>
      </c>
      <c r="C71" s="480"/>
      <c r="D71" s="480"/>
      <c r="E71" s="480"/>
      <c r="F71" s="480"/>
      <c r="G71" s="480"/>
      <c r="H71" s="480"/>
      <c r="I71" s="480"/>
      <c r="J71" s="480"/>
      <c r="K71" s="480"/>
      <c r="L71" s="480"/>
      <c r="M71" s="480"/>
    </row>
    <row r="72" spans="1:17" x14ac:dyDescent="0.25">
      <c r="A72" s="369"/>
      <c r="B72" s="480" t="s">
        <v>99</v>
      </c>
      <c r="C72" s="480"/>
      <c r="D72" s="480"/>
      <c r="E72" s="480"/>
      <c r="F72" s="480"/>
      <c r="G72" s="480"/>
      <c r="H72" s="480"/>
      <c r="I72" s="480"/>
      <c r="J72" s="480"/>
      <c r="K72" s="480"/>
      <c r="L72" s="480"/>
      <c r="M72" s="480"/>
    </row>
    <row r="73" spans="1:17" x14ac:dyDescent="0.25">
      <c r="A73" s="439" t="s">
        <v>100</v>
      </c>
      <c r="B73" s="480" t="s">
        <v>101</v>
      </c>
      <c r="C73" s="480"/>
      <c r="D73" s="480"/>
      <c r="E73" s="480"/>
      <c r="F73" s="480"/>
      <c r="G73" s="480"/>
      <c r="H73" s="480"/>
      <c r="I73" s="480"/>
      <c r="J73" s="480"/>
      <c r="K73" s="480"/>
      <c r="L73" s="480"/>
      <c r="M73" s="480"/>
    </row>
    <row r="74" spans="1:17" x14ac:dyDescent="0.25">
      <c r="A74" s="439" t="s">
        <v>102</v>
      </c>
      <c r="B74" s="480" t="s">
        <v>103</v>
      </c>
      <c r="C74" s="480"/>
      <c r="D74" s="480"/>
      <c r="E74" s="480"/>
      <c r="F74" s="480"/>
      <c r="G74" s="480"/>
      <c r="H74" s="480"/>
      <c r="I74" s="480"/>
      <c r="J74" s="480"/>
      <c r="K74" s="480"/>
      <c r="L74" s="480"/>
      <c r="M74" s="480"/>
    </row>
    <row r="75" spans="1:17" ht="38.25" customHeight="1" x14ac:dyDescent="0.25">
      <c r="A75" s="439" t="s">
        <v>104</v>
      </c>
      <c r="B75" s="480" t="s">
        <v>105</v>
      </c>
      <c r="C75" s="480"/>
      <c r="D75" s="480"/>
      <c r="E75" s="480"/>
      <c r="F75" s="480"/>
      <c r="G75" s="480"/>
      <c r="H75" s="480"/>
      <c r="I75" s="480"/>
      <c r="J75" s="480"/>
      <c r="K75" s="480"/>
      <c r="L75" s="480"/>
      <c r="M75" s="480"/>
      <c r="N75" s="480"/>
      <c r="O75" s="480"/>
      <c r="P75" s="480"/>
    </row>
    <row r="76" spans="1:17" x14ac:dyDescent="0.25">
      <c r="A76" s="439" t="s">
        <v>106</v>
      </c>
      <c r="B76" s="480" t="s">
        <v>107</v>
      </c>
      <c r="C76" s="480"/>
      <c r="D76" s="480"/>
      <c r="E76" s="480"/>
      <c r="F76" s="480"/>
      <c r="G76" s="480"/>
      <c r="H76" s="480"/>
      <c r="I76" s="480"/>
      <c r="J76" s="480"/>
      <c r="K76" s="480"/>
      <c r="L76" s="480"/>
      <c r="M76" s="480"/>
    </row>
    <row r="77" spans="1:17" x14ac:dyDescent="0.25">
      <c r="A77" s="439" t="s">
        <v>108</v>
      </c>
      <c r="B77" s="480" t="s">
        <v>109</v>
      </c>
      <c r="C77" s="480"/>
      <c r="D77" s="480"/>
      <c r="E77" s="480"/>
      <c r="F77" s="480"/>
      <c r="G77" s="480"/>
      <c r="H77" s="480"/>
      <c r="I77" s="480"/>
      <c r="J77" s="480"/>
      <c r="K77" s="480"/>
      <c r="L77" s="480"/>
      <c r="M77" s="480"/>
    </row>
    <row r="78" spans="1:17" ht="30" customHeight="1" x14ac:dyDescent="0.25">
      <c r="A78" s="439" t="s">
        <v>125</v>
      </c>
      <c r="B78" s="480" t="s">
        <v>126</v>
      </c>
      <c r="C78" s="480"/>
      <c r="D78" s="480"/>
      <c r="E78" s="480"/>
      <c r="F78" s="480"/>
      <c r="G78" s="480"/>
      <c r="H78" s="480"/>
      <c r="I78" s="480"/>
      <c r="J78" s="480"/>
      <c r="K78" s="480"/>
      <c r="L78" s="480"/>
      <c r="M78" s="480"/>
      <c r="N78" s="480"/>
      <c r="O78" s="480"/>
      <c r="P78" s="480"/>
      <c r="Q78" s="480"/>
    </row>
    <row r="79" spans="1:17" ht="64.5" customHeight="1" x14ac:dyDescent="0.25">
      <c r="A79" s="396" t="s">
        <v>110</v>
      </c>
      <c r="B79" s="481" t="s">
        <v>111</v>
      </c>
      <c r="C79" s="481"/>
      <c r="D79" s="481"/>
      <c r="E79" s="481"/>
      <c r="F79" s="481"/>
      <c r="G79" s="481"/>
      <c r="H79" s="481"/>
      <c r="I79" s="481"/>
      <c r="J79" s="481"/>
      <c r="K79" s="481"/>
      <c r="L79" s="481"/>
      <c r="M79" s="481"/>
      <c r="N79" s="481"/>
      <c r="O79" s="481"/>
      <c r="P79" s="481"/>
      <c r="Q79" s="481"/>
    </row>
    <row r="80" spans="1:17" x14ac:dyDescent="0.25">
      <c r="A80" s="212"/>
      <c r="B80" s="298"/>
      <c r="C80" s="212"/>
      <c r="D80" s="212"/>
      <c r="E80" s="212"/>
      <c r="F80" s="212"/>
      <c r="G80" s="212"/>
      <c r="H80" s="212"/>
      <c r="I80" s="212"/>
      <c r="J80" s="440"/>
      <c r="K80" s="200"/>
      <c r="L80" s="200"/>
      <c r="M80" s="370"/>
    </row>
  </sheetData>
  <mergeCells count="13">
    <mergeCell ref="B72:M72"/>
    <mergeCell ref="A1:N1"/>
    <mergeCell ref="A2:N2"/>
    <mergeCell ref="B70:M70"/>
    <mergeCell ref="B71:M71"/>
    <mergeCell ref="A3:N3"/>
    <mergeCell ref="B79:Q79"/>
    <mergeCell ref="B73:M73"/>
    <mergeCell ref="B74:M74"/>
    <mergeCell ref="B75:P75"/>
    <mergeCell ref="B76:M76"/>
    <mergeCell ref="B77:M77"/>
    <mergeCell ref="B78:Q7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showGridLines="0" workbookViewId="0">
      <selection activeCell="L12" sqref="L12"/>
    </sheetView>
  </sheetViews>
  <sheetFormatPr defaultColWidth="14.5703125" defaultRowHeight="12" x14ac:dyDescent="0.2"/>
  <cols>
    <col min="1" max="1" width="6" style="373" customWidth="1"/>
    <col min="2" max="2" width="32.140625" style="373" customWidth="1"/>
    <col min="3" max="16384" width="14.5703125" style="373"/>
  </cols>
  <sheetData>
    <row r="1" spans="1:11" x14ac:dyDescent="0.2">
      <c r="A1" s="488" t="s">
        <v>563</v>
      </c>
      <c r="B1" s="488"/>
      <c r="C1" s="488"/>
      <c r="D1" s="488"/>
      <c r="E1" s="488"/>
      <c r="F1" s="488"/>
      <c r="G1" s="488"/>
      <c r="H1" s="488"/>
      <c r="I1" s="488"/>
      <c r="J1" s="488"/>
      <c r="K1" s="488"/>
    </row>
    <row r="2" spans="1:11" x14ac:dyDescent="0.2">
      <c r="A2" s="483" t="s">
        <v>127</v>
      </c>
      <c r="B2" s="483"/>
      <c r="C2" s="483"/>
      <c r="D2" s="483"/>
      <c r="E2" s="483"/>
      <c r="F2" s="483"/>
      <c r="G2" s="483"/>
      <c r="H2" s="483"/>
      <c r="I2" s="483"/>
      <c r="J2" s="483"/>
      <c r="K2" s="483"/>
    </row>
    <row r="3" spans="1:11" ht="15" customHeight="1" x14ac:dyDescent="0.2">
      <c r="A3" s="489" t="s">
        <v>533</v>
      </c>
      <c r="B3" s="490"/>
      <c r="C3" s="490"/>
      <c r="D3" s="490"/>
      <c r="E3" s="490"/>
      <c r="F3" s="490"/>
      <c r="G3" s="490"/>
      <c r="H3" s="490"/>
      <c r="I3" s="490"/>
      <c r="J3" s="490"/>
      <c r="K3" s="491"/>
    </row>
    <row r="4" spans="1:11" s="376" customFormat="1" x14ac:dyDescent="0.25">
      <c r="A4" s="374" t="s">
        <v>41</v>
      </c>
      <c r="B4" s="375" t="s">
        <v>42</v>
      </c>
      <c r="C4" s="345" t="s">
        <v>128</v>
      </c>
      <c r="D4" s="345" t="s">
        <v>129</v>
      </c>
      <c r="E4" s="345" t="s">
        <v>130</v>
      </c>
      <c r="F4" s="345" t="s">
        <v>131</v>
      </c>
      <c r="G4" s="346" t="s">
        <v>132</v>
      </c>
      <c r="H4" s="346" t="s">
        <v>133</v>
      </c>
      <c r="I4" s="346" t="s">
        <v>134</v>
      </c>
      <c r="J4" s="346" t="s">
        <v>135</v>
      </c>
      <c r="K4" s="346" t="s">
        <v>136</v>
      </c>
    </row>
    <row r="5" spans="1:11" x14ac:dyDescent="0.2">
      <c r="A5" s="377">
        <v>1</v>
      </c>
      <c r="B5" s="377">
        <v>2</v>
      </c>
      <c r="C5" s="377">
        <v>3</v>
      </c>
      <c r="D5" s="377">
        <v>4</v>
      </c>
      <c r="E5" s="377">
        <v>5</v>
      </c>
      <c r="F5" s="377">
        <v>6</v>
      </c>
      <c r="G5" s="377">
        <v>7</v>
      </c>
      <c r="H5" s="377">
        <v>8</v>
      </c>
      <c r="I5" s="377">
        <v>9</v>
      </c>
      <c r="J5" s="377">
        <v>10</v>
      </c>
      <c r="K5" s="377">
        <v>11</v>
      </c>
    </row>
    <row r="6" spans="1:11" x14ac:dyDescent="0.2">
      <c r="A6" s="378" t="s">
        <v>45</v>
      </c>
      <c r="B6" s="378" t="s">
        <v>46</v>
      </c>
      <c r="C6" s="351">
        <v>354133.93</v>
      </c>
      <c r="D6" s="379">
        <v>358396.09400000004</v>
      </c>
      <c r="E6" s="379">
        <v>362723.22899999999</v>
      </c>
      <c r="F6" s="379">
        <v>359544.29300000001</v>
      </c>
      <c r="G6" s="379">
        <v>371783.04599999997</v>
      </c>
      <c r="H6" s="379">
        <v>390181.18799999997</v>
      </c>
      <c r="I6" s="379">
        <v>411298.18</v>
      </c>
      <c r="J6" s="379">
        <v>401298.56800000003</v>
      </c>
      <c r="K6" s="379">
        <v>396004.64800000004</v>
      </c>
    </row>
    <row r="7" spans="1:11" x14ac:dyDescent="0.2">
      <c r="A7" s="380"/>
      <c r="B7" s="380" t="s">
        <v>47</v>
      </c>
      <c r="C7" s="209">
        <v>288245.74</v>
      </c>
      <c r="D7" s="381">
        <v>292623.79000000004</v>
      </c>
      <c r="E7" s="381">
        <v>299331.76</v>
      </c>
      <c r="F7" s="381">
        <v>294290.12</v>
      </c>
      <c r="G7" s="381">
        <v>304595.20999999996</v>
      </c>
      <c r="H7" s="381">
        <v>320302.59999999998</v>
      </c>
      <c r="I7" s="381">
        <v>336998.13</v>
      </c>
      <c r="J7" s="381">
        <v>327139.52</v>
      </c>
      <c r="K7" s="381">
        <v>320329.88</v>
      </c>
    </row>
    <row r="8" spans="1:11" x14ac:dyDescent="0.2">
      <c r="A8" s="380"/>
      <c r="B8" s="380" t="s">
        <v>48</v>
      </c>
      <c r="C8" s="209">
        <v>156726.38</v>
      </c>
      <c r="D8" s="381">
        <v>159853.41</v>
      </c>
      <c r="E8" s="381">
        <v>163621.51999999999</v>
      </c>
      <c r="F8" s="381">
        <v>158981.63</v>
      </c>
      <c r="G8" s="381">
        <v>164002.04</v>
      </c>
      <c r="H8" s="381">
        <v>168112.52</v>
      </c>
      <c r="I8" s="381">
        <v>174531.63999999998</v>
      </c>
      <c r="J8" s="381">
        <v>164764.46</v>
      </c>
      <c r="K8" s="381">
        <v>160420.68</v>
      </c>
    </row>
    <row r="9" spans="1:11" x14ac:dyDescent="0.2">
      <c r="A9" s="380"/>
      <c r="B9" s="380" t="s">
        <v>49</v>
      </c>
      <c r="C9" s="209">
        <v>154050.34</v>
      </c>
      <c r="D9" s="381">
        <v>157127.76999999999</v>
      </c>
      <c r="E9" s="381">
        <v>160702.91</v>
      </c>
      <c r="F9" s="381">
        <v>156105.15</v>
      </c>
      <c r="G9" s="381">
        <v>160969.59</v>
      </c>
      <c r="H9" s="381">
        <v>164927.53</v>
      </c>
      <c r="I9" s="381">
        <v>171171.96</v>
      </c>
      <c r="J9" s="381">
        <v>161523.62</v>
      </c>
      <c r="K9" s="381">
        <v>157188.10999999999</v>
      </c>
    </row>
    <row r="10" spans="1:11" x14ac:dyDescent="0.2">
      <c r="A10" s="380"/>
      <c r="B10" s="380" t="s">
        <v>50</v>
      </c>
      <c r="C10" s="209">
        <v>2676.04</v>
      </c>
      <c r="D10" s="382">
        <v>2725.64</v>
      </c>
      <c r="E10" s="382">
        <v>2918.61</v>
      </c>
      <c r="F10" s="382">
        <v>2876.48</v>
      </c>
      <c r="G10" s="382">
        <v>3032.45</v>
      </c>
      <c r="H10" s="382">
        <v>3184.99</v>
      </c>
      <c r="I10" s="382">
        <v>3359.68</v>
      </c>
      <c r="J10" s="382">
        <v>3240.84</v>
      </c>
      <c r="K10" s="382">
        <v>3232.57</v>
      </c>
    </row>
    <row r="11" spans="1:11" x14ac:dyDescent="0.2">
      <c r="A11" s="380"/>
      <c r="B11" s="380" t="s">
        <v>137</v>
      </c>
      <c r="C11" s="209">
        <v>131519.36000000002</v>
      </c>
      <c r="D11" s="381">
        <v>132770.38</v>
      </c>
      <c r="E11" s="381">
        <v>135710.24</v>
      </c>
      <c r="F11" s="381">
        <v>135308.49</v>
      </c>
      <c r="G11" s="381">
        <v>140593.16999999998</v>
      </c>
      <c r="H11" s="381">
        <v>152190.08000000002</v>
      </c>
      <c r="I11" s="381">
        <v>162466.49</v>
      </c>
      <c r="J11" s="381">
        <v>162375.06</v>
      </c>
      <c r="K11" s="381">
        <v>159909.20000000001</v>
      </c>
    </row>
    <row r="12" spans="1:11" x14ac:dyDescent="0.2">
      <c r="A12" s="380"/>
      <c r="B12" s="380" t="s">
        <v>52</v>
      </c>
      <c r="C12" s="209">
        <v>60666.87</v>
      </c>
      <c r="D12" s="383">
        <v>61312.69</v>
      </c>
      <c r="E12" s="383">
        <v>61392.1</v>
      </c>
      <c r="F12" s="383">
        <v>60103.09</v>
      </c>
      <c r="G12" s="383">
        <v>61662.84</v>
      </c>
      <c r="H12" s="383">
        <v>66934.55</v>
      </c>
      <c r="I12" s="383">
        <v>70146.02</v>
      </c>
      <c r="J12" s="383">
        <v>68757.990000000005</v>
      </c>
      <c r="K12" s="383">
        <v>67248.479999999996</v>
      </c>
    </row>
    <row r="13" spans="1:11" x14ac:dyDescent="0.2">
      <c r="A13" s="380"/>
      <c r="B13" s="380" t="s">
        <v>50</v>
      </c>
      <c r="C13" s="209">
        <v>70852.490000000005</v>
      </c>
      <c r="D13" s="383">
        <v>71457.69</v>
      </c>
      <c r="E13" s="383">
        <v>74318.14</v>
      </c>
      <c r="F13" s="383">
        <v>75205.399999999994</v>
      </c>
      <c r="G13" s="383">
        <v>78930.33</v>
      </c>
      <c r="H13" s="383">
        <v>85255.53</v>
      </c>
      <c r="I13" s="383">
        <v>92320.47</v>
      </c>
      <c r="J13" s="383">
        <v>93617.07</v>
      </c>
      <c r="K13" s="383">
        <v>92660.72</v>
      </c>
    </row>
    <row r="14" spans="1:11" x14ac:dyDescent="0.2">
      <c r="A14" s="380"/>
      <c r="B14" s="380" t="s">
        <v>53</v>
      </c>
      <c r="C14" s="209">
        <v>65888.189999999988</v>
      </c>
      <c r="D14" s="383">
        <v>65772.304000000004</v>
      </c>
      <c r="E14" s="383">
        <v>63391.46899999999</v>
      </c>
      <c r="F14" s="383">
        <v>65254.173000000003</v>
      </c>
      <c r="G14" s="383">
        <v>67187.835999999996</v>
      </c>
      <c r="H14" s="383">
        <v>69878.588000000003</v>
      </c>
      <c r="I14" s="383">
        <v>74300.05</v>
      </c>
      <c r="J14" s="383">
        <v>74159.04800000001</v>
      </c>
      <c r="K14" s="383">
        <v>75674.768000000011</v>
      </c>
    </row>
    <row r="15" spans="1:11" x14ac:dyDescent="0.2">
      <c r="A15" s="380"/>
      <c r="B15" s="380" t="s">
        <v>48</v>
      </c>
      <c r="C15" s="209">
        <v>0</v>
      </c>
      <c r="D15" s="383">
        <v>0</v>
      </c>
      <c r="E15" s="383">
        <v>0</v>
      </c>
      <c r="F15" s="383">
        <v>0</v>
      </c>
      <c r="G15" s="383">
        <v>0</v>
      </c>
      <c r="H15" s="383">
        <v>0</v>
      </c>
      <c r="I15" s="383">
        <v>0</v>
      </c>
      <c r="J15" s="383">
        <v>0</v>
      </c>
      <c r="K15" s="383">
        <v>0</v>
      </c>
    </row>
    <row r="16" spans="1:11" x14ac:dyDescent="0.2">
      <c r="A16" s="380"/>
      <c r="B16" s="380" t="s">
        <v>54</v>
      </c>
      <c r="C16" s="208">
        <v>65888.189999999988</v>
      </c>
      <c r="D16" s="383">
        <v>65772.304000000004</v>
      </c>
      <c r="E16" s="383">
        <v>63391.46899999999</v>
      </c>
      <c r="F16" s="383">
        <v>65254.173000000003</v>
      </c>
      <c r="G16" s="383">
        <v>67187.835999999996</v>
      </c>
      <c r="H16" s="383">
        <v>69878.588000000003</v>
      </c>
      <c r="I16" s="383">
        <v>74300.05</v>
      </c>
      <c r="J16" s="383">
        <v>74159.04800000001</v>
      </c>
      <c r="K16" s="383">
        <v>75674.768000000011</v>
      </c>
    </row>
    <row r="17" spans="1:11" x14ac:dyDescent="0.2">
      <c r="A17" s="380"/>
      <c r="B17" s="380" t="s">
        <v>55</v>
      </c>
      <c r="C17" s="209">
        <v>32123.091999999997</v>
      </c>
      <c r="D17" s="383">
        <v>31930.086000000003</v>
      </c>
      <c r="E17" s="383">
        <v>30667.752999999997</v>
      </c>
      <c r="F17" s="383">
        <v>32146.387999999999</v>
      </c>
      <c r="G17" s="383">
        <v>33715.434999999998</v>
      </c>
      <c r="H17" s="383">
        <v>35704.021000000001</v>
      </c>
      <c r="I17" s="383">
        <v>38874.468999999997</v>
      </c>
      <c r="J17" s="383">
        <v>37971.688999999998</v>
      </c>
      <c r="K17" s="383">
        <v>38495.085000000006</v>
      </c>
    </row>
    <row r="18" spans="1:11" x14ac:dyDescent="0.2">
      <c r="A18" s="380"/>
      <c r="B18" s="380" t="s">
        <v>56</v>
      </c>
      <c r="C18" s="209">
        <v>16624.78</v>
      </c>
      <c r="D18" s="383">
        <v>16429.52</v>
      </c>
      <c r="E18" s="383">
        <v>16688.12</v>
      </c>
      <c r="F18" s="383">
        <v>16197.76</v>
      </c>
      <c r="G18" s="383">
        <v>16935.419999999998</v>
      </c>
      <c r="H18" s="383">
        <v>18069.22</v>
      </c>
      <c r="I18" s="383">
        <v>19010.7</v>
      </c>
      <c r="J18" s="383">
        <v>18396.82</v>
      </c>
      <c r="K18" s="383">
        <v>18652.490000000002</v>
      </c>
    </row>
    <row r="19" spans="1:11" x14ac:dyDescent="0.2">
      <c r="A19" s="380"/>
      <c r="B19" s="380" t="s">
        <v>57</v>
      </c>
      <c r="C19" s="209">
        <v>15498.312</v>
      </c>
      <c r="D19" s="383">
        <v>15500.566000000001</v>
      </c>
      <c r="E19" s="383">
        <v>13979.633</v>
      </c>
      <c r="F19" s="383">
        <v>15948.627999999999</v>
      </c>
      <c r="G19" s="383">
        <v>16780.014999999999</v>
      </c>
      <c r="H19" s="383">
        <v>17634.800999999999</v>
      </c>
      <c r="I19" s="383">
        <v>19863.769</v>
      </c>
      <c r="J19" s="383">
        <v>19574.869000000002</v>
      </c>
      <c r="K19" s="383">
        <v>19842.595000000001</v>
      </c>
    </row>
    <row r="20" spans="1:11" x14ac:dyDescent="0.2">
      <c r="A20" s="380"/>
      <c r="B20" s="380" t="s">
        <v>58</v>
      </c>
      <c r="C20" s="209">
        <v>29883.166999999998</v>
      </c>
      <c r="D20" s="383">
        <v>30098.581999999999</v>
      </c>
      <c r="E20" s="383">
        <v>29059.327999999998</v>
      </c>
      <c r="F20" s="383">
        <v>29758.262000000002</v>
      </c>
      <c r="G20" s="383">
        <v>30230.625</v>
      </c>
      <c r="H20" s="383">
        <v>30738.915999999997</v>
      </c>
      <c r="I20" s="383">
        <v>33382.462</v>
      </c>
      <c r="J20" s="383">
        <v>34427.645000000004</v>
      </c>
      <c r="K20" s="383">
        <v>35481.873</v>
      </c>
    </row>
    <row r="21" spans="1:11" x14ac:dyDescent="0.2">
      <c r="A21" s="380"/>
      <c r="B21" s="380" t="s">
        <v>56</v>
      </c>
      <c r="C21" s="209">
        <v>7275.91</v>
      </c>
      <c r="D21" s="383">
        <v>7158.71</v>
      </c>
      <c r="E21" s="383">
        <v>7288</v>
      </c>
      <c r="F21" s="383">
        <v>7048.51</v>
      </c>
      <c r="G21" s="383">
        <v>7418.42</v>
      </c>
      <c r="H21" s="383">
        <v>7915.33</v>
      </c>
      <c r="I21" s="383">
        <v>8399.52</v>
      </c>
      <c r="J21" s="383">
        <v>8197.880000000001</v>
      </c>
      <c r="K21" s="383">
        <v>8449.36</v>
      </c>
    </row>
    <row r="22" spans="1:11" x14ac:dyDescent="0.2">
      <c r="A22" s="380"/>
      <c r="B22" s="380" t="s">
        <v>57</v>
      </c>
      <c r="C22" s="209">
        <v>22607.256999999998</v>
      </c>
      <c r="D22" s="383">
        <v>22939.871999999999</v>
      </c>
      <c r="E22" s="383">
        <v>21771.327999999998</v>
      </c>
      <c r="F22" s="383">
        <v>22709.752</v>
      </c>
      <c r="G22" s="383">
        <v>22812.205000000002</v>
      </c>
      <c r="H22" s="383">
        <v>22823.585999999999</v>
      </c>
      <c r="I22" s="383">
        <v>24982.941999999999</v>
      </c>
      <c r="J22" s="383">
        <v>26229.764999999999</v>
      </c>
      <c r="K22" s="383">
        <v>27032.512999999999</v>
      </c>
    </row>
    <row r="23" spans="1:11" x14ac:dyDescent="0.2">
      <c r="A23" s="380"/>
      <c r="B23" s="380" t="s">
        <v>59</v>
      </c>
      <c r="C23" s="209">
        <v>3881.9309999999996</v>
      </c>
      <c r="D23" s="383">
        <v>3743.636</v>
      </c>
      <c r="E23" s="383">
        <v>3664.3879999999999</v>
      </c>
      <c r="F23" s="383">
        <v>3349.5230000000001</v>
      </c>
      <c r="G23" s="383">
        <v>3241.7759999999998</v>
      </c>
      <c r="H23" s="383">
        <v>3435.6510000000003</v>
      </c>
      <c r="I23" s="383">
        <v>2043.1189999999999</v>
      </c>
      <c r="J23" s="383">
        <v>1759.7139999999999</v>
      </c>
      <c r="K23" s="383">
        <v>1697.81</v>
      </c>
    </row>
    <row r="24" spans="1:11" x14ac:dyDescent="0.2">
      <c r="A24" s="380"/>
      <c r="B24" s="380" t="s">
        <v>56</v>
      </c>
      <c r="C24" s="209">
        <v>0</v>
      </c>
      <c r="D24" s="383">
        <v>0</v>
      </c>
      <c r="E24" s="383">
        <v>0</v>
      </c>
      <c r="F24" s="383">
        <v>0</v>
      </c>
      <c r="G24" s="383">
        <v>0</v>
      </c>
      <c r="H24" s="383">
        <v>0</v>
      </c>
      <c r="I24" s="383">
        <v>0</v>
      </c>
      <c r="J24" s="383">
        <v>0</v>
      </c>
      <c r="K24" s="383">
        <v>0</v>
      </c>
    </row>
    <row r="25" spans="1:11" x14ac:dyDescent="0.2">
      <c r="A25" s="380"/>
      <c r="B25" s="380" t="s">
        <v>57</v>
      </c>
      <c r="C25" s="209">
        <v>3881.9309999999996</v>
      </c>
      <c r="D25" s="383">
        <v>3743.636</v>
      </c>
      <c r="E25" s="383">
        <v>3664.3879999999999</v>
      </c>
      <c r="F25" s="383">
        <v>3349.5230000000001</v>
      </c>
      <c r="G25" s="383">
        <v>3241.7759999999998</v>
      </c>
      <c r="H25" s="383">
        <v>3435.6510000000003</v>
      </c>
      <c r="I25" s="383">
        <v>2043.1189999999999</v>
      </c>
      <c r="J25" s="383">
        <v>1759.7139999999999</v>
      </c>
      <c r="K25" s="383">
        <v>1697.81</v>
      </c>
    </row>
    <row r="26" spans="1:11" x14ac:dyDescent="0.2">
      <c r="A26" s="378" t="s">
        <v>60</v>
      </c>
      <c r="B26" s="378" t="s">
        <v>61</v>
      </c>
      <c r="C26" s="384">
        <v>150779.78399999999</v>
      </c>
      <c r="D26" s="385">
        <v>149057.386</v>
      </c>
      <c r="E26" s="385">
        <v>151123.73699999999</v>
      </c>
      <c r="F26" s="385">
        <v>149876.435</v>
      </c>
      <c r="G26" s="385">
        <v>164846.79399999999</v>
      </c>
      <c r="H26" s="385">
        <v>166831.84399999998</v>
      </c>
      <c r="I26" s="385">
        <v>170870.70699999999</v>
      </c>
      <c r="J26" s="385">
        <v>174084.07799999998</v>
      </c>
      <c r="K26" s="385">
        <v>177140.02899999998</v>
      </c>
    </row>
    <row r="27" spans="1:11" x14ac:dyDescent="0.2">
      <c r="A27" s="380"/>
      <c r="B27" s="380" t="s">
        <v>62</v>
      </c>
      <c r="C27" s="209">
        <v>109742.13</v>
      </c>
      <c r="D27" s="381">
        <v>110578.41</v>
      </c>
      <c r="E27" s="381">
        <v>114512.24</v>
      </c>
      <c r="F27" s="381">
        <v>115550.31</v>
      </c>
      <c r="G27" s="381">
        <v>128944.66</v>
      </c>
      <c r="H27" s="381">
        <v>131018</v>
      </c>
      <c r="I27" s="381">
        <v>136652.28</v>
      </c>
      <c r="J27" s="381">
        <v>137824.09</v>
      </c>
      <c r="K27" s="381">
        <v>141312.21</v>
      </c>
    </row>
    <row r="28" spans="1:11" x14ac:dyDescent="0.2">
      <c r="A28" s="380"/>
      <c r="B28" s="380" t="s">
        <v>48</v>
      </c>
      <c r="C28" s="209">
        <v>109742.13</v>
      </c>
      <c r="D28" s="381">
        <v>110578.41</v>
      </c>
      <c r="E28" s="381">
        <v>114512.24</v>
      </c>
      <c r="F28" s="381">
        <v>115550.31</v>
      </c>
      <c r="G28" s="381">
        <v>128944.66</v>
      </c>
      <c r="H28" s="381">
        <v>131018</v>
      </c>
      <c r="I28" s="381">
        <v>136652.28</v>
      </c>
      <c r="J28" s="381">
        <v>137824.09</v>
      </c>
      <c r="K28" s="381">
        <v>141312.21</v>
      </c>
    </row>
    <row r="29" spans="1:11" x14ac:dyDescent="0.2">
      <c r="A29" s="380"/>
      <c r="B29" s="380" t="s">
        <v>54</v>
      </c>
      <c r="C29" s="209">
        <v>0</v>
      </c>
      <c r="D29" s="383">
        <v>0</v>
      </c>
      <c r="E29" s="383">
        <v>0</v>
      </c>
      <c r="F29" s="383">
        <v>0</v>
      </c>
      <c r="G29" s="383">
        <v>0</v>
      </c>
      <c r="H29" s="383">
        <v>0</v>
      </c>
      <c r="I29" s="383">
        <v>0</v>
      </c>
      <c r="J29" s="383">
        <v>0</v>
      </c>
      <c r="K29" s="383">
        <v>0</v>
      </c>
    </row>
    <row r="30" spans="1:11" x14ac:dyDescent="0.2">
      <c r="A30" s="380"/>
      <c r="B30" s="380" t="s">
        <v>64</v>
      </c>
      <c r="C30" s="208">
        <v>41037.653999999995</v>
      </c>
      <c r="D30" s="383">
        <v>38478.976000000002</v>
      </c>
      <c r="E30" s="383">
        <v>36611.496999999996</v>
      </c>
      <c r="F30" s="383">
        <v>34326.125</v>
      </c>
      <c r="G30" s="383">
        <v>35902.134000000005</v>
      </c>
      <c r="H30" s="383">
        <v>35813.843999999997</v>
      </c>
      <c r="I30" s="383">
        <v>34218.426999999996</v>
      </c>
      <c r="J30" s="383">
        <v>36259.987999999998</v>
      </c>
      <c r="K30" s="383">
        <v>35827.819000000003</v>
      </c>
    </row>
    <row r="31" spans="1:11" x14ac:dyDescent="0.2">
      <c r="A31" s="380"/>
      <c r="B31" s="380" t="s">
        <v>48</v>
      </c>
      <c r="C31" s="386">
        <v>11988.27</v>
      </c>
      <c r="D31" s="383">
        <v>11741.49</v>
      </c>
      <c r="E31" s="383">
        <v>12044.24</v>
      </c>
      <c r="F31" s="383">
        <v>11366.29</v>
      </c>
      <c r="G31" s="383">
        <v>12972.59</v>
      </c>
      <c r="H31" s="383">
        <v>12721.96</v>
      </c>
      <c r="I31" s="383">
        <v>13341.49</v>
      </c>
      <c r="J31" s="383">
        <v>16621.09</v>
      </c>
      <c r="K31" s="383">
        <v>17388.919999999998</v>
      </c>
    </row>
    <row r="32" spans="1:11" x14ac:dyDescent="0.2">
      <c r="A32" s="380"/>
      <c r="B32" s="380" t="s">
        <v>65</v>
      </c>
      <c r="C32" s="386">
        <v>6758.13</v>
      </c>
      <c r="D32" s="383">
        <v>6758.36</v>
      </c>
      <c r="E32" s="383">
        <v>6919.92</v>
      </c>
      <c r="F32" s="383">
        <v>6632.33</v>
      </c>
      <c r="G32" s="383">
        <v>7599.66</v>
      </c>
      <c r="H32" s="383">
        <v>7632.25</v>
      </c>
      <c r="I32" s="383">
        <v>8019.8</v>
      </c>
      <c r="J32" s="383">
        <v>11208.08</v>
      </c>
      <c r="K32" s="383">
        <v>12181.94</v>
      </c>
    </row>
    <row r="33" spans="1:11" x14ac:dyDescent="0.2">
      <c r="A33" s="380"/>
      <c r="B33" s="380" t="s">
        <v>66</v>
      </c>
      <c r="C33" s="386">
        <v>5230.1400000000003</v>
      </c>
      <c r="D33" s="383">
        <v>4983.13</v>
      </c>
      <c r="E33" s="383">
        <v>5124.32</v>
      </c>
      <c r="F33" s="383">
        <v>4733.96</v>
      </c>
      <c r="G33" s="383">
        <v>5372.93</v>
      </c>
      <c r="H33" s="383">
        <v>5089.71</v>
      </c>
      <c r="I33" s="383">
        <v>5321.69</v>
      </c>
      <c r="J33" s="383">
        <v>5413.01</v>
      </c>
      <c r="K33" s="383">
        <v>5206.9799999999996</v>
      </c>
    </row>
    <row r="34" spans="1:11" x14ac:dyDescent="0.2">
      <c r="A34" s="380"/>
      <c r="B34" s="380" t="s">
        <v>67</v>
      </c>
      <c r="C34" s="387">
        <v>0</v>
      </c>
      <c r="D34" s="383">
        <v>0</v>
      </c>
      <c r="E34" s="383">
        <v>0</v>
      </c>
      <c r="F34" s="383">
        <v>0</v>
      </c>
      <c r="G34" s="383">
        <v>0</v>
      </c>
      <c r="H34" s="383">
        <v>0</v>
      </c>
      <c r="I34" s="383">
        <v>0</v>
      </c>
      <c r="J34" s="383">
        <v>0</v>
      </c>
      <c r="K34" s="383">
        <v>0</v>
      </c>
    </row>
    <row r="35" spans="1:11" x14ac:dyDescent="0.2">
      <c r="A35" s="380"/>
      <c r="B35" s="380" t="s">
        <v>54</v>
      </c>
      <c r="C35" s="386">
        <v>29049.383999999998</v>
      </c>
      <c r="D35" s="383">
        <v>26737.486000000001</v>
      </c>
      <c r="E35" s="383">
        <v>24567.256999999998</v>
      </c>
      <c r="F35" s="383">
        <v>22959.834999999999</v>
      </c>
      <c r="G35" s="383">
        <v>22929.544000000002</v>
      </c>
      <c r="H35" s="383">
        <v>23091.884000000002</v>
      </c>
      <c r="I35" s="383">
        <v>20876.936999999998</v>
      </c>
      <c r="J35" s="383">
        <v>19638.898000000001</v>
      </c>
      <c r="K35" s="383">
        <v>18438.899000000001</v>
      </c>
    </row>
    <row r="36" spans="1:11" x14ac:dyDescent="0.2">
      <c r="A36" s="380"/>
      <c r="B36" s="380" t="s">
        <v>65</v>
      </c>
      <c r="C36" s="386">
        <v>9472.2019999999993</v>
      </c>
      <c r="D36" s="383">
        <v>9162.5709999999999</v>
      </c>
      <c r="E36" s="383">
        <v>8929.2520000000004</v>
      </c>
      <c r="F36" s="383">
        <v>8387.26</v>
      </c>
      <c r="G36" s="383">
        <v>8531.3919999999998</v>
      </c>
      <c r="H36" s="383">
        <v>8341.9050000000007</v>
      </c>
      <c r="I36" s="383">
        <v>8410.9259999999995</v>
      </c>
      <c r="J36" s="383">
        <v>7977.7069999999994</v>
      </c>
      <c r="K36" s="383">
        <v>7585.982</v>
      </c>
    </row>
    <row r="37" spans="1:11" x14ac:dyDescent="0.2">
      <c r="A37" s="380"/>
      <c r="B37" s="380" t="s">
        <v>66</v>
      </c>
      <c r="C37" s="386">
        <v>3167.1419999999998</v>
      </c>
      <c r="D37" s="383">
        <v>3118.192</v>
      </c>
      <c r="E37" s="383">
        <v>2638.2460000000001</v>
      </c>
      <c r="F37" s="383">
        <v>2419.9079999999999</v>
      </c>
      <c r="G37" s="383">
        <v>2529.6120000000001</v>
      </c>
      <c r="H37" s="383">
        <v>2607.654</v>
      </c>
      <c r="I37" s="383">
        <v>2687.4090000000001</v>
      </c>
      <c r="J37" s="383">
        <v>2405.0950000000003</v>
      </c>
      <c r="K37" s="383">
        <v>2289.8429999999998</v>
      </c>
    </row>
    <row r="38" spans="1:11" x14ac:dyDescent="0.2">
      <c r="A38" s="380"/>
      <c r="B38" s="380" t="s">
        <v>67</v>
      </c>
      <c r="C38" s="386">
        <v>16410.04</v>
      </c>
      <c r="D38" s="383">
        <v>14456.723000000002</v>
      </c>
      <c r="E38" s="383">
        <v>12999.759</v>
      </c>
      <c r="F38" s="383">
        <v>12152.666999999999</v>
      </c>
      <c r="G38" s="383">
        <v>11868.539999999999</v>
      </c>
      <c r="H38" s="383">
        <v>12142.325000000001</v>
      </c>
      <c r="I38" s="383">
        <v>9778.6020000000008</v>
      </c>
      <c r="J38" s="383">
        <v>9256.0960000000014</v>
      </c>
      <c r="K38" s="383">
        <v>8563.0740000000005</v>
      </c>
    </row>
    <row r="39" spans="1:11" ht="14.25" x14ac:dyDescent="0.2">
      <c r="A39" s="378" t="s">
        <v>68</v>
      </c>
      <c r="B39" s="378" t="s">
        <v>558</v>
      </c>
      <c r="C39" s="351">
        <v>35129.055462877623</v>
      </c>
      <c r="D39" s="388">
        <v>35834.360883444358</v>
      </c>
      <c r="E39" s="388">
        <v>36745.580955534198</v>
      </c>
      <c r="F39" s="388">
        <v>36218.342378131594</v>
      </c>
      <c r="G39" s="388">
        <v>37716.474902679052</v>
      </c>
      <c r="H39" s="388">
        <v>38372.768180533938</v>
      </c>
      <c r="I39" s="388">
        <v>40268.726538781404</v>
      </c>
      <c r="J39" s="388">
        <v>38718.598177769352</v>
      </c>
      <c r="K39" s="388">
        <v>38202.140680460012</v>
      </c>
    </row>
    <row r="40" spans="1:11" s="389" customFormat="1" x14ac:dyDescent="0.2">
      <c r="A40" s="378" t="s">
        <v>69</v>
      </c>
      <c r="B40" s="378" t="s">
        <v>70</v>
      </c>
      <c r="C40" s="351">
        <v>62323.877999999997</v>
      </c>
      <c r="D40" s="388">
        <v>62668.097999999998</v>
      </c>
      <c r="E40" s="388">
        <v>62661.115000000005</v>
      </c>
      <c r="F40" s="388">
        <v>60234.640999999996</v>
      </c>
      <c r="G40" s="388">
        <v>61659.731000000007</v>
      </c>
      <c r="H40" s="388">
        <v>60460.329000000005</v>
      </c>
      <c r="I40" s="388">
        <v>60608.688000000002</v>
      </c>
      <c r="J40" s="388">
        <v>56926.444000000003</v>
      </c>
      <c r="K40" s="388">
        <v>54898.468999999997</v>
      </c>
    </row>
    <row r="41" spans="1:11" x14ac:dyDescent="0.2">
      <c r="A41" s="380"/>
      <c r="B41" s="380" t="s">
        <v>71</v>
      </c>
      <c r="C41" s="386">
        <v>46688.366999999998</v>
      </c>
      <c r="D41" s="383">
        <v>46438.240999999995</v>
      </c>
      <c r="E41" s="383">
        <v>46094.702000000005</v>
      </c>
      <c r="F41" s="383">
        <v>43593.68</v>
      </c>
      <c r="G41" s="383">
        <v>43683.065000000002</v>
      </c>
      <c r="H41" s="383">
        <v>42049.661</v>
      </c>
      <c r="I41" s="383">
        <v>41382.965000000004</v>
      </c>
      <c r="J41" s="383">
        <v>37940.232000000004</v>
      </c>
      <c r="K41" s="383">
        <v>35703.482000000004</v>
      </c>
    </row>
    <row r="42" spans="1:11" x14ac:dyDescent="0.2">
      <c r="A42" s="380"/>
      <c r="B42" s="380" t="s">
        <v>72</v>
      </c>
      <c r="C42" s="386">
        <v>6092.7209999999995</v>
      </c>
      <c r="D42" s="383">
        <v>6614.3469999999998</v>
      </c>
      <c r="E42" s="383">
        <v>6608.8229999999994</v>
      </c>
      <c r="F42" s="383">
        <v>6593.1109999999999</v>
      </c>
      <c r="G42" s="383">
        <v>6764.0860000000002</v>
      </c>
      <c r="H42" s="383">
        <v>7017.7979999999998</v>
      </c>
      <c r="I42" s="383">
        <v>7342.9130000000005</v>
      </c>
      <c r="J42" s="383">
        <v>7001.5119999999997</v>
      </c>
      <c r="K42" s="383">
        <v>6906.9669999999996</v>
      </c>
    </row>
    <row r="43" spans="1:11" x14ac:dyDescent="0.2">
      <c r="A43" s="380"/>
      <c r="B43" s="380" t="s">
        <v>73</v>
      </c>
      <c r="C43" s="386">
        <v>9542.7900000000009</v>
      </c>
      <c r="D43" s="383">
        <v>9615.51</v>
      </c>
      <c r="E43" s="383">
        <v>9957.59</v>
      </c>
      <c r="F43" s="383">
        <v>10047.85</v>
      </c>
      <c r="G43" s="383">
        <v>11212.58</v>
      </c>
      <c r="H43" s="383">
        <v>11392.87</v>
      </c>
      <c r="I43" s="383">
        <v>11882.81</v>
      </c>
      <c r="J43" s="383">
        <v>11984.7</v>
      </c>
      <c r="K43" s="383">
        <v>12288.02</v>
      </c>
    </row>
    <row r="44" spans="1:11" s="389" customFormat="1" x14ac:dyDescent="0.2">
      <c r="A44" s="378" t="s">
        <v>74</v>
      </c>
      <c r="B44" s="378" t="s">
        <v>75</v>
      </c>
      <c r="C44" s="351">
        <v>1117546.6650999999</v>
      </c>
      <c r="D44" s="379">
        <v>1186047.5344</v>
      </c>
      <c r="E44" s="379">
        <v>1239581.5109999999</v>
      </c>
      <c r="F44" s="379">
        <v>1255548.3878000001</v>
      </c>
      <c r="G44" s="379">
        <v>1312755.9000000001</v>
      </c>
      <c r="H44" s="379">
        <v>1326295.90989</v>
      </c>
      <c r="I44" s="379">
        <v>1368028.9448999998</v>
      </c>
      <c r="J44" s="379">
        <v>1361526.4216999998</v>
      </c>
      <c r="K44" s="379">
        <v>1427773.2497999999</v>
      </c>
    </row>
    <row r="45" spans="1:11" ht="13.5" x14ac:dyDescent="0.2">
      <c r="A45" s="380"/>
      <c r="B45" s="380" t="s">
        <v>559</v>
      </c>
      <c r="C45" s="386">
        <v>568986.57699999993</v>
      </c>
      <c r="D45" s="390">
        <v>561765.06700000004</v>
      </c>
      <c r="E45" s="390">
        <v>559268.66100000008</v>
      </c>
      <c r="F45" s="390">
        <v>538016.54200000002</v>
      </c>
      <c r="G45" s="390">
        <v>550820.19400000002</v>
      </c>
      <c r="H45" s="390">
        <v>572383.91200000001</v>
      </c>
      <c r="I45" s="390">
        <v>626134.08499999996</v>
      </c>
      <c r="J45" s="390">
        <v>617153.94699999993</v>
      </c>
      <c r="K45" s="390">
        <v>660518.23800000001</v>
      </c>
    </row>
    <row r="46" spans="1:11" ht="13.5" x14ac:dyDescent="0.2">
      <c r="A46" s="380"/>
      <c r="B46" s="380" t="s">
        <v>560</v>
      </c>
      <c r="C46" s="386">
        <v>546260.85109999997</v>
      </c>
      <c r="D46" s="390">
        <v>621978.00840000005</v>
      </c>
      <c r="E46" s="390">
        <v>678063.14900000009</v>
      </c>
      <c r="F46" s="390">
        <v>715362.97980000009</v>
      </c>
      <c r="G46" s="390">
        <v>759701.33499999996</v>
      </c>
      <c r="H46" s="390">
        <v>751469.76188999997</v>
      </c>
      <c r="I46" s="390">
        <v>739654.10589999997</v>
      </c>
      <c r="J46" s="390">
        <v>742204.91669999994</v>
      </c>
      <c r="K46" s="390">
        <v>765182.98080000002</v>
      </c>
    </row>
    <row r="47" spans="1:11" x14ac:dyDescent="0.2">
      <c r="A47" s="380"/>
      <c r="B47" s="380" t="s">
        <v>76</v>
      </c>
      <c r="C47" s="209">
        <v>2299.2370000000001</v>
      </c>
      <c r="D47" s="383">
        <v>2304.4589999999998</v>
      </c>
      <c r="E47" s="383">
        <v>2249.701</v>
      </c>
      <c r="F47" s="383">
        <v>2168.866</v>
      </c>
      <c r="G47" s="383">
        <v>2234.3710000000001</v>
      </c>
      <c r="H47" s="383">
        <v>2442.2359999999999</v>
      </c>
      <c r="I47" s="383">
        <v>2240.7539999999999</v>
      </c>
      <c r="J47" s="383">
        <v>2167.558</v>
      </c>
      <c r="K47" s="383">
        <v>2072.0309999999999</v>
      </c>
    </row>
    <row r="48" spans="1:11" s="389" customFormat="1" ht="26.25" x14ac:dyDescent="0.2">
      <c r="A48" s="391" t="s">
        <v>77</v>
      </c>
      <c r="B48" s="391" t="s">
        <v>561</v>
      </c>
      <c r="C48" s="351">
        <v>757750.81020000007</v>
      </c>
      <c r="D48" s="379">
        <v>765506.46629999997</v>
      </c>
      <c r="E48" s="379">
        <v>771326.42920000013</v>
      </c>
      <c r="F48" s="379">
        <v>788318.81900000002</v>
      </c>
      <c r="G48" s="379">
        <v>820737.16940000001</v>
      </c>
      <c r="H48" s="379">
        <v>852092.28430000006</v>
      </c>
      <c r="I48" s="379">
        <v>884451.22750000004</v>
      </c>
      <c r="J48" s="379">
        <v>880144.72230000002</v>
      </c>
      <c r="K48" s="379">
        <v>902151.99239999999</v>
      </c>
    </row>
    <row r="49" spans="1:11" x14ac:dyDescent="0.2">
      <c r="A49" s="378"/>
      <c r="B49" s="380" t="s">
        <v>138</v>
      </c>
      <c r="C49" s="209">
        <v>539544.24730000005</v>
      </c>
      <c r="D49" s="381">
        <v>547755.63159999996</v>
      </c>
      <c r="E49" s="381">
        <v>558011.85730000003</v>
      </c>
      <c r="F49" s="381">
        <v>563423.79099999997</v>
      </c>
      <c r="G49" s="381">
        <v>585625.48600000003</v>
      </c>
      <c r="H49" s="381">
        <v>602338.19720000005</v>
      </c>
      <c r="I49" s="381">
        <v>621868.30070000002</v>
      </c>
      <c r="J49" s="381">
        <v>631581.76520000002</v>
      </c>
      <c r="K49" s="381">
        <v>636490.55550000002</v>
      </c>
    </row>
    <row r="50" spans="1:11" x14ac:dyDescent="0.2">
      <c r="A50" s="378"/>
      <c r="B50" s="380" t="s">
        <v>139</v>
      </c>
      <c r="C50" s="209">
        <v>136173.0742</v>
      </c>
      <c r="D50" s="381">
        <v>135291.06839999999</v>
      </c>
      <c r="E50" s="381">
        <v>132268.12729999999</v>
      </c>
      <c r="F50" s="381">
        <v>139410.9037</v>
      </c>
      <c r="G50" s="381">
        <v>143263.5392</v>
      </c>
      <c r="H50" s="381">
        <v>154762.2415</v>
      </c>
      <c r="I50" s="381">
        <v>162664.57370000001</v>
      </c>
      <c r="J50" s="381">
        <v>145834.4466</v>
      </c>
      <c r="K50" s="381">
        <v>160271.12609999999</v>
      </c>
    </row>
    <row r="51" spans="1:11" x14ac:dyDescent="0.2">
      <c r="A51" s="378"/>
      <c r="B51" s="380" t="s">
        <v>140</v>
      </c>
      <c r="C51" s="209">
        <v>82033.488700000002</v>
      </c>
      <c r="D51" s="383">
        <v>82459.766300000003</v>
      </c>
      <c r="E51" s="383">
        <v>81046.444600000003</v>
      </c>
      <c r="F51" s="383">
        <v>85484.124299999996</v>
      </c>
      <c r="G51" s="383">
        <v>91848.144199999995</v>
      </c>
      <c r="H51" s="383">
        <v>94991.845600000001</v>
      </c>
      <c r="I51" s="383">
        <v>99918.353099999993</v>
      </c>
      <c r="J51" s="383">
        <v>102728.5105</v>
      </c>
      <c r="K51" s="383">
        <v>105390.31080000001</v>
      </c>
    </row>
    <row r="52" spans="1:11" s="389" customFormat="1" ht="14.25" x14ac:dyDescent="0.2">
      <c r="A52" s="378" t="s">
        <v>79</v>
      </c>
      <c r="B52" s="378" t="s">
        <v>562</v>
      </c>
      <c r="C52" s="361">
        <v>7962.0442600000006</v>
      </c>
      <c r="D52" s="388">
        <v>7853.4726999999993</v>
      </c>
      <c r="E52" s="388">
        <v>7862.627919999999</v>
      </c>
      <c r="F52" s="388">
        <v>7875.1640399999997</v>
      </c>
      <c r="G52" s="388">
        <v>7886.2932999999994</v>
      </c>
      <c r="H52" s="388">
        <v>7752.0016799999994</v>
      </c>
      <c r="I52" s="388">
        <v>7719.8815599999989</v>
      </c>
      <c r="J52" s="388">
        <v>7815.9238099999993</v>
      </c>
      <c r="K52" s="388">
        <v>8006.8389200000011</v>
      </c>
    </row>
    <row r="53" spans="1:11" x14ac:dyDescent="0.2">
      <c r="A53" s="380"/>
      <c r="B53" s="380" t="s">
        <v>80</v>
      </c>
      <c r="C53" s="209">
        <v>7398.0842600000005</v>
      </c>
      <c r="D53" s="383">
        <v>7315.3826999999992</v>
      </c>
      <c r="E53" s="383">
        <v>7326.3179199999995</v>
      </c>
      <c r="F53" s="383">
        <v>7338.8540400000002</v>
      </c>
      <c r="G53" s="383">
        <v>7349.9832999999999</v>
      </c>
      <c r="H53" s="383">
        <v>7241.5516799999996</v>
      </c>
      <c r="I53" s="383">
        <v>7211.2115599999988</v>
      </c>
      <c r="J53" s="383">
        <v>7307.2538099999992</v>
      </c>
      <c r="K53" s="383">
        <v>7498.168920000001</v>
      </c>
    </row>
    <row r="54" spans="1:11" x14ac:dyDescent="0.2">
      <c r="A54" s="380"/>
      <c r="B54" s="380" t="s">
        <v>81</v>
      </c>
      <c r="C54" s="209">
        <v>563.96</v>
      </c>
      <c r="D54" s="383">
        <v>538.09</v>
      </c>
      <c r="E54" s="383">
        <v>536.30999999999995</v>
      </c>
      <c r="F54" s="383">
        <v>536.30999999999995</v>
      </c>
      <c r="G54" s="383">
        <v>536.30999999999995</v>
      </c>
      <c r="H54" s="383">
        <v>510.45</v>
      </c>
      <c r="I54" s="383">
        <v>508.67</v>
      </c>
      <c r="J54" s="383">
        <v>508.67</v>
      </c>
      <c r="K54" s="383">
        <v>508.67</v>
      </c>
    </row>
    <row r="55" spans="1:11" s="389" customFormat="1" x14ac:dyDescent="0.2">
      <c r="A55" s="378" t="s">
        <v>82</v>
      </c>
      <c r="B55" s="378" t="s">
        <v>83</v>
      </c>
      <c r="C55" s="392">
        <f>C6+C26+C39+C40+C44+C48+C52</f>
        <v>2485626.1670228774</v>
      </c>
      <c r="D55" s="392">
        <v>2565363.4122834448</v>
      </c>
      <c r="E55" s="392">
        <v>2632024.2300755344</v>
      </c>
      <c r="F55" s="385">
        <v>2657616.082218132</v>
      </c>
      <c r="G55" s="388">
        <v>2777385.4086026791</v>
      </c>
      <c r="H55" s="388">
        <v>2841986.3250505342</v>
      </c>
      <c r="I55" s="388">
        <v>2943246.3554987814</v>
      </c>
      <c r="J55" s="388">
        <v>2920514.7559877695</v>
      </c>
      <c r="K55" s="388">
        <v>3004177.3678004597</v>
      </c>
    </row>
    <row r="56" spans="1:11" x14ac:dyDescent="0.2">
      <c r="A56" s="380"/>
      <c r="B56" s="380"/>
      <c r="C56" s="207"/>
      <c r="D56" s="207"/>
      <c r="E56" s="207"/>
      <c r="F56" s="207"/>
      <c r="G56" s="383"/>
      <c r="H56" s="383"/>
      <c r="I56" s="383"/>
      <c r="J56" s="383"/>
      <c r="K56" s="383"/>
    </row>
    <row r="57" spans="1:11" s="389" customFormat="1" x14ac:dyDescent="0.2">
      <c r="A57" s="378" t="s">
        <v>84</v>
      </c>
      <c r="B57" s="378" t="s">
        <v>85</v>
      </c>
      <c r="C57" s="361">
        <v>571386.86653860437</v>
      </c>
      <c r="D57" s="393">
        <v>576047.62024452002</v>
      </c>
      <c r="E57" s="393">
        <v>606656.13644694188</v>
      </c>
      <c r="F57" s="393">
        <v>623985.38292828482</v>
      </c>
      <c r="G57" s="393">
        <v>664575.06321605202</v>
      </c>
      <c r="H57" s="393">
        <v>676683.33173325437</v>
      </c>
      <c r="I57" s="393">
        <v>757029.45782725874</v>
      </c>
      <c r="J57" s="393">
        <v>725308.86753969267</v>
      </c>
      <c r="K57" s="393">
        <v>749923.96502088569</v>
      </c>
    </row>
    <row r="58" spans="1:11" x14ac:dyDescent="0.2">
      <c r="A58" s="380"/>
      <c r="B58" s="380" t="s">
        <v>141</v>
      </c>
      <c r="C58" s="386">
        <v>560781.34320592997</v>
      </c>
      <c r="D58" s="390">
        <v>563667.88570027763</v>
      </c>
      <c r="E58" s="390">
        <v>595148.34618547745</v>
      </c>
      <c r="F58" s="390">
        <v>612715.28520594141</v>
      </c>
      <c r="G58" s="390">
        <v>652969.13980965747</v>
      </c>
      <c r="H58" s="390">
        <v>664484.07724009594</v>
      </c>
      <c r="I58" s="390">
        <v>737712.78501476184</v>
      </c>
      <c r="J58" s="390">
        <v>704495.20267615374</v>
      </c>
      <c r="K58" s="390">
        <v>708379.22593499999</v>
      </c>
    </row>
    <row r="59" spans="1:11" x14ac:dyDescent="0.2">
      <c r="A59" s="380"/>
      <c r="B59" s="380" t="s">
        <v>142</v>
      </c>
      <c r="C59" s="386">
        <v>364104.16320717707</v>
      </c>
      <c r="D59" s="390">
        <v>362512.0317031442</v>
      </c>
      <c r="E59" s="390">
        <v>389401.36848310335</v>
      </c>
      <c r="F59" s="390">
        <v>405115.60312041</v>
      </c>
      <c r="G59" s="390">
        <v>431225.09255835816</v>
      </c>
      <c r="H59" s="390">
        <v>385880.88022974209</v>
      </c>
      <c r="I59" s="390">
        <v>399305.72256242897</v>
      </c>
      <c r="J59" s="390">
        <v>360575.92533454706</v>
      </c>
      <c r="K59" s="390">
        <v>362982.44647485297</v>
      </c>
    </row>
    <row r="60" spans="1:11" x14ac:dyDescent="0.2">
      <c r="A60" s="380"/>
      <c r="B60" s="380" t="s">
        <v>143</v>
      </c>
      <c r="C60" s="386">
        <v>196677.17999875295</v>
      </c>
      <c r="D60" s="390">
        <v>201155.85399713341</v>
      </c>
      <c r="E60" s="390">
        <v>205746.9777023741</v>
      </c>
      <c r="F60" s="390">
        <v>207599.68208553136</v>
      </c>
      <c r="G60" s="390">
        <v>221744.04725129934</v>
      </c>
      <c r="H60" s="390">
        <v>278603.19701035385</v>
      </c>
      <c r="I60" s="390">
        <v>338407.06245233287</v>
      </c>
      <c r="J60" s="390">
        <v>343919.27734160668</v>
      </c>
      <c r="K60" s="390">
        <v>345396.77946014708</v>
      </c>
    </row>
    <row r="61" spans="1:11" ht="24" x14ac:dyDescent="0.2">
      <c r="A61" s="380"/>
      <c r="B61" s="394" t="s">
        <v>89</v>
      </c>
      <c r="C61" s="386">
        <v>260</v>
      </c>
      <c r="D61" s="383">
        <v>249</v>
      </c>
      <c r="E61" s="383">
        <v>299</v>
      </c>
      <c r="F61" s="383">
        <v>244</v>
      </c>
      <c r="G61" s="383">
        <v>580</v>
      </c>
      <c r="H61" s="383">
        <v>699</v>
      </c>
      <c r="I61" s="383">
        <v>4139</v>
      </c>
      <c r="J61" s="383">
        <v>9328.24</v>
      </c>
      <c r="K61" s="383">
        <v>12003</v>
      </c>
    </row>
    <row r="62" spans="1:11" ht="36" x14ac:dyDescent="0.2">
      <c r="A62" s="380"/>
      <c r="B62" s="394" t="s">
        <v>144</v>
      </c>
      <c r="C62" s="386">
        <v>1577.0891655559999</v>
      </c>
      <c r="D62" s="383">
        <v>1566.3804720369999</v>
      </c>
      <c r="E62" s="383">
        <v>1486.4309727469999</v>
      </c>
      <c r="F62" s="383">
        <v>1514.8213075399999</v>
      </c>
      <c r="G62" s="383">
        <v>1791.4676630699998</v>
      </c>
      <c r="H62" s="383">
        <v>1739.21597127</v>
      </c>
      <c r="I62" s="383">
        <v>1758.9576959699998</v>
      </c>
      <c r="J62" s="383">
        <v>1705.5019816700001</v>
      </c>
      <c r="K62" s="383">
        <v>1820.3522051139998</v>
      </c>
    </row>
    <row r="63" spans="1:11" x14ac:dyDescent="0.2">
      <c r="A63" s="380"/>
      <c r="B63" s="394" t="s">
        <v>91</v>
      </c>
      <c r="C63" s="386">
        <v>8768.4341671184411</v>
      </c>
      <c r="D63" s="383">
        <v>10564.35407220538</v>
      </c>
      <c r="E63" s="383">
        <v>9722.3592887173727</v>
      </c>
      <c r="F63" s="383">
        <v>9511.2764148033311</v>
      </c>
      <c r="G63" s="383">
        <v>9234.4557433245682</v>
      </c>
      <c r="H63" s="383">
        <v>9761.0385218884039</v>
      </c>
      <c r="I63" s="383">
        <v>13418.715116526964</v>
      </c>
      <c r="J63" s="383">
        <v>9779.9228818689407</v>
      </c>
      <c r="K63" s="383">
        <v>27721.386880771748</v>
      </c>
    </row>
    <row r="64" spans="1:11" x14ac:dyDescent="0.2">
      <c r="A64" s="380"/>
      <c r="B64" s="380" t="s">
        <v>145</v>
      </c>
      <c r="C64" s="386">
        <v>1574.5264552184403</v>
      </c>
      <c r="D64" s="383">
        <v>1479.4008211053804</v>
      </c>
      <c r="E64" s="383">
        <v>1604.6812135173725</v>
      </c>
      <c r="F64" s="383">
        <v>1477.4614226033318</v>
      </c>
      <c r="G64" s="383">
        <v>1781.9276801245671</v>
      </c>
      <c r="H64" s="383">
        <v>1713.644149388404</v>
      </c>
      <c r="I64" s="383">
        <v>1621.5944584269632</v>
      </c>
      <c r="J64" s="383">
        <v>1558.794624768942</v>
      </c>
      <c r="K64" s="383">
        <v>1528.7414193717482</v>
      </c>
    </row>
    <row r="65" spans="1:11" x14ac:dyDescent="0.2">
      <c r="A65" s="380"/>
      <c r="B65" s="380" t="s">
        <v>146</v>
      </c>
      <c r="C65" s="386">
        <v>7193.9077119000003</v>
      </c>
      <c r="D65" s="383">
        <v>9084.9532510999998</v>
      </c>
      <c r="E65" s="383">
        <v>8117.6780752000004</v>
      </c>
      <c r="F65" s="383">
        <v>8033.8149921999993</v>
      </c>
      <c r="G65" s="383">
        <v>7452.5280632000004</v>
      </c>
      <c r="H65" s="383">
        <v>8047.3943725000008</v>
      </c>
      <c r="I65" s="383">
        <v>11797.120658100001</v>
      </c>
      <c r="J65" s="383">
        <v>8221.1282570999992</v>
      </c>
      <c r="K65" s="383">
        <v>26192.645461399999</v>
      </c>
    </row>
    <row r="66" spans="1:11" s="389" customFormat="1" x14ac:dyDescent="0.2">
      <c r="A66" s="378" t="s">
        <v>94</v>
      </c>
      <c r="B66" s="378" t="s">
        <v>147</v>
      </c>
      <c r="C66" s="361">
        <v>3057013.0335614816</v>
      </c>
      <c r="D66" s="393">
        <v>3141411.0325279646</v>
      </c>
      <c r="E66" s="393">
        <v>3238680.3665224761</v>
      </c>
      <c r="F66" s="393">
        <v>3281601.4651464168</v>
      </c>
      <c r="G66" s="393">
        <v>3441960.4718187312</v>
      </c>
      <c r="H66" s="393">
        <v>3518669.6567837885</v>
      </c>
      <c r="I66" s="393">
        <v>3700275.8133260403</v>
      </c>
      <c r="J66" s="393">
        <v>3645823.6235274621</v>
      </c>
      <c r="K66" s="393">
        <v>3754101.3328213454</v>
      </c>
    </row>
    <row r="67" spans="1:11" x14ac:dyDescent="0.2">
      <c r="A67" s="225" t="s">
        <v>123</v>
      </c>
      <c r="B67" s="225"/>
    </row>
    <row r="68" spans="1:11" x14ac:dyDescent="0.2">
      <c r="A68" s="225" t="s">
        <v>97</v>
      </c>
      <c r="B68" s="225"/>
    </row>
    <row r="69" spans="1:11" x14ac:dyDescent="0.2">
      <c r="A69" s="225" t="s">
        <v>98</v>
      </c>
      <c r="B69" s="225"/>
    </row>
    <row r="70" spans="1:11" x14ac:dyDescent="0.2">
      <c r="A70" s="225" t="s">
        <v>99</v>
      </c>
      <c r="B70" s="225"/>
    </row>
    <row r="71" spans="1:11" x14ac:dyDescent="0.2">
      <c r="A71" s="395" t="s">
        <v>100</v>
      </c>
      <c r="B71" s="225" t="s">
        <v>101</v>
      </c>
    </row>
    <row r="72" spans="1:11" x14ac:dyDescent="0.2">
      <c r="A72" s="395" t="s">
        <v>102</v>
      </c>
      <c r="B72" s="225" t="s">
        <v>103</v>
      </c>
    </row>
    <row r="73" spans="1:11" x14ac:dyDescent="0.2">
      <c r="A73" s="395" t="s">
        <v>104</v>
      </c>
      <c r="B73" s="225" t="s">
        <v>148</v>
      </c>
    </row>
    <row r="74" spans="1:11" x14ac:dyDescent="0.2">
      <c r="A74" s="395"/>
      <c r="B74" s="225" t="s">
        <v>149</v>
      </c>
    </row>
    <row r="75" spans="1:11" x14ac:dyDescent="0.2">
      <c r="A75" s="395"/>
      <c r="B75" s="225" t="s">
        <v>150</v>
      </c>
    </row>
    <row r="76" spans="1:11" x14ac:dyDescent="0.2">
      <c r="A76" s="395" t="s">
        <v>106</v>
      </c>
      <c r="B76" s="225" t="s">
        <v>107</v>
      </c>
    </row>
    <row r="77" spans="1:11" x14ac:dyDescent="0.2">
      <c r="A77" s="395" t="s">
        <v>108</v>
      </c>
      <c r="B77" s="225" t="s">
        <v>109</v>
      </c>
    </row>
    <row r="78" spans="1:11" ht="71.25" customHeight="1" x14ac:dyDescent="0.2">
      <c r="A78" s="396" t="s">
        <v>110</v>
      </c>
      <c r="B78" s="481" t="s">
        <v>151</v>
      </c>
      <c r="C78" s="481"/>
      <c r="D78" s="481"/>
      <c r="E78" s="481"/>
      <c r="F78" s="481"/>
      <c r="G78" s="481"/>
      <c r="H78" s="481"/>
      <c r="I78" s="481"/>
      <c r="J78" s="481"/>
      <c r="K78" s="481"/>
    </row>
    <row r="79" spans="1:11" x14ac:dyDescent="0.2">
      <c r="A79" s="397"/>
      <c r="B79" s="398"/>
    </row>
    <row r="80" spans="1:11" x14ac:dyDescent="0.2">
      <c r="A80" s="200"/>
      <c r="B80" s="200"/>
    </row>
    <row r="81" spans="1:2" x14ac:dyDescent="0.2">
      <c r="A81" s="200"/>
      <c r="B81" s="200"/>
    </row>
    <row r="82" spans="1:2" x14ac:dyDescent="0.2">
      <c r="A82" s="200"/>
      <c r="B82" s="200"/>
    </row>
    <row r="83" spans="1:2" x14ac:dyDescent="0.2">
      <c r="A83" s="200"/>
      <c r="B83" s="200"/>
    </row>
    <row r="84" spans="1:2" x14ac:dyDescent="0.2">
      <c r="A84" s="200"/>
      <c r="B84" s="200"/>
    </row>
    <row r="85" spans="1:2" x14ac:dyDescent="0.2">
      <c r="A85" s="200"/>
      <c r="B85" s="200"/>
    </row>
    <row r="86" spans="1:2" x14ac:dyDescent="0.2">
      <c r="A86" s="200"/>
      <c r="B86" s="200"/>
    </row>
    <row r="87" spans="1:2" x14ac:dyDescent="0.2">
      <c r="A87" s="200"/>
      <c r="B87" s="200"/>
    </row>
    <row r="88" spans="1:2" x14ac:dyDescent="0.2">
      <c r="A88" s="200"/>
      <c r="B88" s="200"/>
    </row>
    <row r="89" spans="1:2" x14ac:dyDescent="0.2">
      <c r="A89" s="200"/>
      <c r="B89" s="200"/>
    </row>
    <row r="90" spans="1:2" x14ac:dyDescent="0.2">
      <c r="A90" s="200"/>
      <c r="B90" s="200"/>
    </row>
    <row r="91" spans="1:2" x14ac:dyDescent="0.2">
      <c r="A91" s="200"/>
      <c r="B91" s="200"/>
    </row>
    <row r="92" spans="1:2" x14ac:dyDescent="0.2">
      <c r="A92" s="200"/>
      <c r="B92" s="200"/>
    </row>
    <row r="93" spans="1:2" x14ac:dyDescent="0.2">
      <c r="A93" s="200"/>
      <c r="B93" s="200"/>
    </row>
    <row r="94" spans="1:2" x14ac:dyDescent="0.2">
      <c r="A94" s="200"/>
      <c r="B94" s="200"/>
    </row>
    <row r="95" spans="1:2" x14ac:dyDescent="0.2">
      <c r="A95" s="200"/>
      <c r="B95" s="200"/>
    </row>
    <row r="96" spans="1:2" x14ac:dyDescent="0.2">
      <c r="A96" s="200"/>
      <c r="B96" s="200"/>
    </row>
    <row r="97" spans="1:2" x14ac:dyDescent="0.2">
      <c r="A97" s="200"/>
      <c r="B97" s="200"/>
    </row>
    <row r="98" spans="1:2" x14ac:dyDescent="0.2">
      <c r="A98" s="200"/>
      <c r="B98" s="200"/>
    </row>
    <row r="99" spans="1:2" x14ac:dyDescent="0.2">
      <c r="A99" s="200"/>
      <c r="B99" s="200"/>
    </row>
    <row r="100" spans="1:2" x14ac:dyDescent="0.2">
      <c r="A100" s="200"/>
      <c r="B100" s="200"/>
    </row>
  </sheetData>
  <mergeCells count="4">
    <mergeCell ref="A1:K1"/>
    <mergeCell ref="A2:K2"/>
    <mergeCell ref="A3:K3"/>
    <mergeCell ref="B78:K7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showGridLines="0" workbookViewId="0">
      <selection sqref="A1:K1"/>
    </sheetView>
  </sheetViews>
  <sheetFormatPr defaultColWidth="11.85546875" defaultRowHeight="12" x14ac:dyDescent="0.25"/>
  <cols>
    <col min="1" max="1" width="5.7109375" style="75" customWidth="1"/>
    <col min="2" max="2" width="24.5703125" style="75" customWidth="1"/>
    <col min="3" max="3" width="11.85546875" style="372"/>
    <col min="4" max="16384" width="11.85546875" style="75"/>
  </cols>
  <sheetData>
    <row r="1" spans="1:11" ht="15" customHeight="1" x14ac:dyDescent="0.25">
      <c r="A1" s="492" t="s">
        <v>557</v>
      </c>
      <c r="B1" s="492"/>
      <c r="C1" s="492"/>
      <c r="D1" s="492"/>
      <c r="E1" s="492"/>
      <c r="F1" s="492"/>
      <c r="G1" s="492"/>
      <c r="H1" s="492"/>
      <c r="I1" s="492"/>
      <c r="J1" s="492"/>
      <c r="K1" s="492"/>
    </row>
    <row r="2" spans="1:11" ht="15" customHeight="1" x14ac:dyDescent="0.25">
      <c r="A2" s="493" t="s">
        <v>127</v>
      </c>
      <c r="B2" s="493"/>
      <c r="C2" s="493"/>
      <c r="D2" s="493"/>
      <c r="E2" s="493"/>
      <c r="F2" s="493"/>
      <c r="G2" s="493"/>
      <c r="H2" s="493"/>
      <c r="I2" s="493"/>
      <c r="J2" s="493"/>
      <c r="K2" s="493"/>
    </row>
    <row r="3" spans="1:11" s="347" customFormat="1" x14ac:dyDescent="0.25">
      <c r="A3" s="154" t="s">
        <v>152</v>
      </c>
      <c r="B3" s="154" t="s">
        <v>42</v>
      </c>
      <c r="C3" s="345" t="s">
        <v>128</v>
      </c>
      <c r="D3" s="345" t="s">
        <v>129</v>
      </c>
      <c r="E3" s="345" t="s">
        <v>130</v>
      </c>
      <c r="F3" s="345" t="s">
        <v>131</v>
      </c>
      <c r="G3" s="346" t="s">
        <v>132</v>
      </c>
      <c r="H3" s="346" t="s">
        <v>133</v>
      </c>
      <c r="I3" s="346" t="s">
        <v>134</v>
      </c>
      <c r="J3" s="346" t="s">
        <v>135</v>
      </c>
      <c r="K3" s="346" t="s">
        <v>136</v>
      </c>
    </row>
    <row r="4" spans="1:11" s="76" customFormat="1" x14ac:dyDescent="0.25">
      <c r="A4" s="348">
        <v>1</v>
      </c>
      <c r="B4" s="348">
        <v>2</v>
      </c>
      <c r="C4" s="348">
        <v>3</v>
      </c>
      <c r="D4" s="348">
        <v>4</v>
      </c>
      <c r="E4" s="348">
        <v>5</v>
      </c>
      <c r="F4" s="348">
        <v>6</v>
      </c>
      <c r="G4" s="348">
        <v>7</v>
      </c>
      <c r="H4" s="348">
        <v>8</v>
      </c>
      <c r="I4" s="348">
        <v>9</v>
      </c>
      <c r="J4" s="348">
        <v>10</v>
      </c>
      <c r="K4" s="348">
        <v>11</v>
      </c>
    </row>
    <row r="5" spans="1:11" s="80" customFormat="1" x14ac:dyDescent="0.25">
      <c r="A5" s="349" t="s">
        <v>153</v>
      </c>
      <c r="B5" s="349" t="s">
        <v>46</v>
      </c>
      <c r="C5" s="350">
        <v>54502</v>
      </c>
      <c r="D5" s="351">
        <v>55505.617023342318</v>
      </c>
      <c r="E5" s="351">
        <v>55205.333572036237</v>
      </c>
      <c r="F5" s="351">
        <v>56027.672315032447</v>
      </c>
      <c r="G5" s="351">
        <v>57248.883793530818</v>
      </c>
      <c r="H5" s="351">
        <v>56914.488619427531</v>
      </c>
      <c r="I5" s="351">
        <v>56545.127250091922</v>
      </c>
      <c r="J5" s="351">
        <v>57062.113975788176</v>
      </c>
      <c r="K5" s="351">
        <v>57436.687901963174</v>
      </c>
    </row>
    <row r="6" spans="1:11" x14ac:dyDescent="0.25">
      <c r="A6" s="77"/>
      <c r="B6" s="77" t="s">
        <v>47</v>
      </c>
      <c r="C6" s="352">
        <v>44356</v>
      </c>
      <c r="D6" s="353">
        <v>45326.708365087325</v>
      </c>
      <c r="E6" s="353">
        <v>45543.267599547806</v>
      </c>
      <c r="F6" s="353">
        <v>45848.366587367971</v>
      </c>
      <c r="G6" s="353">
        <v>46907.348060767988</v>
      </c>
      <c r="H6" s="353">
        <v>46722.262255195135</v>
      </c>
      <c r="I6" s="353">
        <v>46323.913168985629</v>
      </c>
      <c r="J6" s="353">
        <v>46497.082024532036</v>
      </c>
      <c r="K6" s="353">
        <v>46469.743083864043</v>
      </c>
    </row>
    <row r="7" spans="1:11" x14ac:dyDescent="0.25">
      <c r="A7" s="77"/>
      <c r="B7" s="77" t="s">
        <v>48</v>
      </c>
      <c r="C7" s="352">
        <v>24117</v>
      </c>
      <c r="D7" s="353">
        <v>24760.901689622478</v>
      </c>
      <c r="E7" s="353">
        <v>24894.981643126557</v>
      </c>
      <c r="F7" s="353">
        <v>24768.239086304693</v>
      </c>
      <c r="G7" s="353">
        <v>25256.144943828876</v>
      </c>
      <c r="H7" s="353">
        <v>24522.427379052609</v>
      </c>
      <c r="I7" s="353">
        <v>23991.197033053741</v>
      </c>
      <c r="J7" s="353">
        <v>23418.346433190727</v>
      </c>
      <c r="K7" s="353">
        <v>23271.971334484209</v>
      </c>
    </row>
    <row r="8" spans="1:11" x14ac:dyDescent="0.25">
      <c r="A8" s="77"/>
      <c r="B8" s="77" t="s">
        <v>49</v>
      </c>
      <c r="C8" s="352">
        <v>23705</v>
      </c>
      <c r="D8" s="354">
        <v>24338.706729369191</v>
      </c>
      <c r="E8" s="354">
        <v>24450.915713574959</v>
      </c>
      <c r="F8" s="354">
        <v>24320.103384293248</v>
      </c>
      <c r="G8" s="354">
        <v>24789.150772689823</v>
      </c>
      <c r="H8" s="354">
        <v>24057.835652166304</v>
      </c>
      <c r="I8" s="354">
        <v>23529.373922653758</v>
      </c>
      <c r="J8" s="354">
        <v>22957.718492829426</v>
      </c>
      <c r="K8" s="354">
        <v>22803.027577502791</v>
      </c>
    </row>
    <row r="9" spans="1:11" x14ac:dyDescent="0.25">
      <c r="A9" s="77"/>
      <c r="B9" s="77" t="s">
        <v>50</v>
      </c>
      <c r="C9" s="355">
        <v>412</v>
      </c>
      <c r="D9" s="354">
        <v>422.19496025328846</v>
      </c>
      <c r="E9" s="354">
        <v>444.06592955159937</v>
      </c>
      <c r="F9" s="354">
        <v>448.13570201144449</v>
      </c>
      <c r="G9" s="354">
        <v>466.99417113905332</v>
      </c>
      <c r="H9" s="354">
        <v>464.59172688630667</v>
      </c>
      <c r="I9" s="354">
        <v>461.8231103999824</v>
      </c>
      <c r="J9" s="354">
        <v>460.6279403613002</v>
      </c>
      <c r="K9" s="354">
        <v>468.94375698141675</v>
      </c>
    </row>
    <row r="10" spans="1:11" x14ac:dyDescent="0.25">
      <c r="A10" s="77"/>
      <c r="B10" s="77" t="s">
        <v>51</v>
      </c>
      <c r="C10" s="352">
        <v>20238</v>
      </c>
      <c r="D10" s="353">
        <v>20565.806675464846</v>
      </c>
      <c r="E10" s="353">
        <v>20648.285956421252</v>
      </c>
      <c r="F10" s="353">
        <v>21080.127501063282</v>
      </c>
      <c r="G10" s="353">
        <v>21651.203116939112</v>
      </c>
      <c r="H10" s="353">
        <v>22199.834876142522</v>
      </c>
      <c r="I10" s="353">
        <v>22332.716135931885</v>
      </c>
      <c r="J10" s="353">
        <v>23078.735591341305</v>
      </c>
      <c r="K10" s="353">
        <v>23197.77174937983</v>
      </c>
    </row>
    <row r="11" spans="1:11" x14ac:dyDescent="0.25">
      <c r="A11" s="77"/>
      <c r="B11" s="77" t="s">
        <v>52</v>
      </c>
      <c r="C11" s="352">
        <v>9335</v>
      </c>
      <c r="D11" s="353">
        <v>9497.185511502692</v>
      </c>
      <c r="E11" s="353">
        <v>9340.7957738871373</v>
      </c>
      <c r="F11" s="353">
        <v>9363.6459944818071</v>
      </c>
      <c r="G11" s="353">
        <v>9496.0137367079624</v>
      </c>
      <c r="H11" s="353">
        <v>9763.6847126232242</v>
      </c>
      <c r="I11" s="353">
        <v>9642.3031772607446</v>
      </c>
      <c r="J11" s="353">
        <v>9772.7290816834156</v>
      </c>
      <c r="K11" s="353">
        <v>9755.6293792523156</v>
      </c>
    </row>
    <row r="12" spans="1:11" x14ac:dyDescent="0.25">
      <c r="A12" s="77"/>
      <c r="B12" s="77" t="s">
        <v>50</v>
      </c>
      <c r="C12" s="352">
        <v>10903</v>
      </c>
      <c r="D12" s="353">
        <v>11068.621163962154</v>
      </c>
      <c r="E12" s="353">
        <v>11307.490182534115</v>
      </c>
      <c r="F12" s="353">
        <v>11716.481506581476</v>
      </c>
      <c r="G12" s="353">
        <v>12155.189380231152</v>
      </c>
      <c r="H12" s="353">
        <v>12436.150163519298</v>
      </c>
      <c r="I12" s="353">
        <v>12690.412958671142</v>
      </c>
      <c r="J12" s="353">
        <v>13306.006509657889</v>
      </c>
      <c r="K12" s="353">
        <v>13442.142370127514</v>
      </c>
    </row>
    <row r="13" spans="1:11" x14ac:dyDescent="0.25">
      <c r="A13" s="77"/>
      <c r="B13" s="77" t="s">
        <v>154</v>
      </c>
      <c r="C13" s="352">
        <v>10146</v>
      </c>
      <c r="D13" s="356">
        <v>10178.908658254992</v>
      </c>
      <c r="E13" s="356">
        <v>9662.0659724884354</v>
      </c>
      <c r="F13" s="356">
        <v>10179.305727664476</v>
      </c>
      <c r="G13" s="356">
        <v>10341.53573276283</v>
      </c>
      <c r="H13" s="356">
        <v>10192.2263642324</v>
      </c>
      <c r="I13" s="356">
        <v>10221.214081106293</v>
      </c>
      <c r="J13" s="356">
        <v>10565.031951256136</v>
      </c>
      <c r="K13" s="356">
        <v>10966.944818099129</v>
      </c>
    </row>
    <row r="14" spans="1:11" x14ac:dyDescent="0.25">
      <c r="A14" s="77"/>
      <c r="B14" s="77" t="s">
        <v>48</v>
      </c>
      <c r="C14" s="355">
        <v>0</v>
      </c>
      <c r="D14" s="356">
        <v>0</v>
      </c>
      <c r="E14" s="356">
        <v>0</v>
      </c>
      <c r="F14" s="356">
        <v>0</v>
      </c>
      <c r="G14" s="356">
        <v>0</v>
      </c>
      <c r="H14" s="356">
        <v>0</v>
      </c>
      <c r="I14" s="356">
        <v>0</v>
      </c>
      <c r="J14" s="356">
        <v>0</v>
      </c>
      <c r="K14" s="356">
        <v>0</v>
      </c>
    </row>
    <row r="15" spans="1:11" x14ac:dyDescent="0.25">
      <c r="A15" s="77"/>
      <c r="B15" s="77" t="s">
        <v>54</v>
      </c>
      <c r="C15" s="352">
        <v>10146</v>
      </c>
      <c r="D15" s="356">
        <v>10178.908658254992</v>
      </c>
      <c r="E15" s="356">
        <v>9662.0659724884354</v>
      </c>
      <c r="F15" s="356">
        <v>10179.305727664476</v>
      </c>
      <c r="G15" s="356">
        <v>10341.53573276283</v>
      </c>
      <c r="H15" s="356">
        <v>10192.2263642324</v>
      </c>
      <c r="I15" s="356">
        <v>10221.214081106293</v>
      </c>
      <c r="J15" s="356">
        <v>10565.031951256136</v>
      </c>
      <c r="K15" s="356">
        <v>10966.944818099129</v>
      </c>
    </row>
    <row r="16" spans="1:11" x14ac:dyDescent="0.25">
      <c r="A16" s="77"/>
      <c r="B16" s="77" t="s">
        <v>55</v>
      </c>
      <c r="C16" s="352">
        <v>4944</v>
      </c>
      <c r="D16" s="356">
        <v>4944.8599863128693</v>
      </c>
      <c r="E16" s="356">
        <v>4668.2322762785989</v>
      </c>
      <c r="F16" s="356">
        <v>5009.7182592507907</v>
      </c>
      <c r="G16" s="356">
        <v>5191.5077572533382</v>
      </c>
      <c r="H16" s="356">
        <v>5208.0134754790824</v>
      </c>
      <c r="I16" s="356">
        <v>5344.6324876185336</v>
      </c>
      <c r="J16" s="356">
        <v>5399.5223464102401</v>
      </c>
      <c r="K16" s="356">
        <v>5583.3363387440568</v>
      </c>
    </row>
    <row r="17" spans="1:11" x14ac:dyDescent="0.25">
      <c r="A17" s="77"/>
      <c r="B17" s="77" t="s">
        <v>56</v>
      </c>
      <c r="C17" s="352">
        <v>2558</v>
      </c>
      <c r="D17" s="353">
        <v>2544.8924081612422</v>
      </c>
      <c r="E17" s="353">
        <v>2539.0941305171418</v>
      </c>
      <c r="F17" s="353">
        <v>2523.499050441128</v>
      </c>
      <c r="G17" s="353">
        <v>2608.0372061507182</v>
      </c>
      <c r="H17" s="353">
        <v>2635.7414382112947</v>
      </c>
      <c r="I17" s="353">
        <v>2613.2192961475339</v>
      </c>
      <c r="J17" s="353">
        <v>2614.7817559020423</v>
      </c>
      <c r="K17" s="353">
        <v>2705.8868756618745</v>
      </c>
    </row>
    <row r="18" spans="1:11" x14ac:dyDescent="0.25">
      <c r="A18" s="77"/>
      <c r="B18" s="77" t="s">
        <v>57</v>
      </c>
      <c r="C18" s="352">
        <v>2386</v>
      </c>
      <c r="D18" s="353">
        <v>2399.9675781516275</v>
      </c>
      <c r="E18" s="353">
        <v>2129.1381457614571</v>
      </c>
      <c r="F18" s="353">
        <v>2486.2192088096626</v>
      </c>
      <c r="G18" s="353">
        <v>2583.47055110262</v>
      </c>
      <c r="H18" s="353">
        <v>2572.2720372677877</v>
      </c>
      <c r="I18" s="353">
        <v>2731.4131914709992</v>
      </c>
      <c r="J18" s="353">
        <v>2784.7405905081982</v>
      </c>
      <c r="K18" s="353">
        <v>2877.4494630821819</v>
      </c>
    </row>
    <row r="19" spans="1:11" x14ac:dyDescent="0.25">
      <c r="A19" s="77"/>
      <c r="B19" s="77" t="s">
        <v>58</v>
      </c>
      <c r="C19" s="352">
        <v>4603</v>
      </c>
      <c r="D19" s="353">
        <v>4655.7728860423631</v>
      </c>
      <c r="E19" s="353">
        <v>4433.1456407834903</v>
      </c>
      <c r="F19" s="353">
        <v>4645.6293159498709</v>
      </c>
      <c r="G19" s="353">
        <v>4651.6313492205572</v>
      </c>
      <c r="H19" s="353">
        <v>4483.2087371127118</v>
      </c>
      <c r="I19" s="353">
        <v>4594.9562009857518</v>
      </c>
      <c r="J19" s="353">
        <v>4913.3737675114062</v>
      </c>
      <c r="K19" s="353">
        <v>5138.1584155280234</v>
      </c>
    </row>
    <row r="20" spans="1:11" x14ac:dyDescent="0.25">
      <c r="A20" s="77"/>
      <c r="B20" s="77" t="s">
        <v>56</v>
      </c>
      <c r="C20" s="352">
        <v>1120</v>
      </c>
      <c r="D20" s="353">
        <v>1108.8666456005997</v>
      </c>
      <c r="E20" s="353">
        <v>1108.8677468288179</v>
      </c>
      <c r="F20" s="353">
        <v>1098.1091392899261</v>
      </c>
      <c r="G20" s="353">
        <v>1142.4290257255275</v>
      </c>
      <c r="H20" s="353">
        <v>1154.6023169852936</v>
      </c>
      <c r="I20" s="353">
        <v>1154.6017633425984</v>
      </c>
      <c r="J20" s="353">
        <v>1165.1832795599587</v>
      </c>
      <c r="K20" s="353">
        <v>1225.7351341157355</v>
      </c>
    </row>
    <row r="21" spans="1:11" x14ac:dyDescent="0.25">
      <c r="A21" s="77"/>
      <c r="B21" s="77" t="s">
        <v>57</v>
      </c>
      <c r="C21" s="352">
        <v>3484</v>
      </c>
      <c r="D21" s="353">
        <v>3546.9062404417637</v>
      </c>
      <c r="E21" s="353">
        <v>3324.2778939546729</v>
      </c>
      <c r="F21" s="353">
        <v>3547.5201766599444</v>
      </c>
      <c r="G21" s="353">
        <v>3509.2023234950302</v>
      </c>
      <c r="H21" s="353">
        <v>3328.6064201274185</v>
      </c>
      <c r="I21" s="353">
        <v>3440.3544376431537</v>
      </c>
      <c r="J21" s="353">
        <v>3748.1904879514477</v>
      </c>
      <c r="K21" s="353">
        <v>3912.4232814122875</v>
      </c>
    </row>
    <row r="22" spans="1:11" x14ac:dyDescent="0.25">
      <c r="A22" s="77"/>
      <c r="B22" s="77" t="s">
        <v>59</v>
      </c>
      <c r="C22" s="355">
        <v>599</v>
      </c>
      <c r="D22" s="353">
        <v>578.27578589975894</v>
      </c>
      <c r="E22" s="353">
        <v>560.68805542634709</v>
      </c>
      <c r="F22" s="353">
        <v>523.95815246381437</v>
      </c>
      <c r="G22" s="353">
        <v>498.39662628893313</v>
      </c>
      <c r="H22" s="353">
        <v>501.00415164060536</v>
      </c>
      <c r="I22" s="353">
        <v>281.62539250200558</v>
      </c>
      <c r="J22" s="353">
        <v>252.13583733449104</v>
      </c>
      <c r="K22" s="353">
        <v>245.45006382704966</v>
      </c>
    </row>
    <row r="23" spans="1:11" x14ac:dyDescent="0.25">
      <c r="A23" s="77"/>
      <c r="B23" s="77" t="s">
        <v>56</v>
      </c>
      <c r="C23" s="355">
        <v>0</v>
      </c>
      <c r="D23" s="353">
        <v>0</v>
      </c>
      <c r="E23" s="353">
        <v>0</v>
      </c>
      <c r="F23" s="353">
        <v>0</v>
      </c>
      <c r="G23" s="353">
        <v>0</v>
      </c>
      <c r="H23" s="353">
        <v>0</v>
      </c>
      <c r="I23" s="353">
        <v>0</v>
      </c>
      <c r="J23" s="353">
        <v>0</v>
      </c>
      <c r="K23" s="353">
        <v>0</v>
      </c>
    </row>
    <row r="24" spans="1:11" x14ac:dyDescent="0.25">
      <c r="A24" s="77"/>
      <c r="B24" s="77" t="s">
        <v>57</v>
      </c>
      <c r="C24" s="355">
        <v>599</v>
      </c>
      <c r="D24" s="353">
        <v>578.27578589975894</v>
      </c>
      <c r="E24" s="353">
        <v>560.68805542634709</v>
      </c>
      <c r="F24" s="353">
        <v>523.95815246381437</v>
      </c>
      <c r="G24" s="353">
        <v>498.39662628893313</v>
      </c>
      <c r="H24" s="353">
        <v>501.00415164060536</v>
      </c>
      <c r="I24" s="353">
        <v>281.62539250200558</v>
      </c>
      <c r="J24" s="353">
        <v>252.13583733449104</v>
      </c>
      <c r="K24" s="353">
        <v>245.45006382704966</v>
      </c>
    </row>
    <row r="25" spans="1:11" x14ac:dyDescent="0.25">
      <c r="A25" s="349" t="s">
        <v>60</v>
      </c>
      <c r="B25" s="349" t="s">
        <v>61</v>
      </c>
      <c r="C25" s="350">
        <v>23210</v>
      </c>
      <c r="D25" s="351">
        <v>23080.188508365263</v>
      </c>
      <c r="E25" s="351">
        <v>23008.533421300264</v>
      </c>
      <c r="F25" s="351">
        <v>23360.087866077651</v>
      </c>
      <c r="G25" s="351">
        <v>25382.107338024955</v>
      </c>
      <c r="H25" s="351">
        <v>24334.891805344734</v>
      </c>
      <c r="I25" s="351">
        <v>23493.363721639806</v>
      </c>
      <c r="J25" s="351">
        <v>24758.416528109396</v>
      </c>
      <c r="K25" s="351">
        <v>25691.121807268162</v>
      </c>
    </row>
    <row r="26" spans="1:11" x14ac:dyDescent="0.25">
      <c r="A26" s="77"/>
      <c r="B26" s="77" t="s">
        <v>62</v>
      </c>
      <c r="C26" s="352">
        <v>16887</v>
      </c>
      <c r="D26" s="209">
        <v>17128.324875927061</v>
      </c>
      <c r="E26" s="209">
        <v>17423.014483139519</v>
      </c>
      <c r="F26" s="209">
        <v>18001.93962394664</v>
      </c>
      <c r="G26" s="209">
        <v>19857.344595791208</v>
      </c>
      <c r="H26" s="209">
        <v>19111.481942860148</v>
      </c>
      <c r="I26" s="209">
        <v>18784.283322473959</v>
      </c>
      <c r="J26" s="209">
        <v>19589.250536549313</v>
      </c>
      <c r="K26" s="209">
        <v>20499.936169904107</v>
      </c>
    </row>
    <row r="27" spans="1:11" x14ac:dyDescent="0.25">
      <c r="A27" s="77"/>
      <c r="B27" s="77" t="s">
        <v>48</v>
      </c>
      <c r="C27" s="352">
        <v>16887</v>
      </c>
      <c r="D27" s="209">
        <v>17128.324875927061</v>
      </c>
      <c r="E27" s="209">
        <v>17423.014483139519</v>
      </c>
      <c r="F27" s="209">
        <v>18001.93962394664</v>
      </c>
      <c r="G27" s="209">
        <v>19857.344595791208</v>
      </c>
      <c r="H27" s="209">
        <v>19111.481942860148</v>
      </c>
      <c r="I27" s="209">
        <v>18784.283322473959</v>
      </c>
      <c r="J27" s="209">
        <v>19589.250536549313</v>
      </c>
      <c r="K27" s="209">
        <v>20499.936169904107</v>
      </c>
    </row>
    <row r="28" spans="1:11" x14ac:dyDescent="0.25">
      <c r="A28" s="77"/>
      <c r="B28" s="77" t="s">
        <v>54</v>
      </c>
      <c r="C28" s="355">
        <v>0</v>
      </c>
      <c r="D28" s="209">
        <v>0</v>
      </c>
      <c r="E28" s="209">
        <v>0</v>
      </c>
      <c r="F28" s="209">
        <v>0</v>
      </c>
      <c r="G28" s="209">
        <v>0</v>
      </c>
      <c r="H28" s="209">
        <v>0</v>
      </c>
      <c r="I28" s="209">
        <v>0</v>
      </c>
      <c r="J28" s="209">
        <v>0</v>
      </c>
      <c r="K28" s="209">
        <v>0</v>
      </c>
    </row>
    <row r="29" spans="1:11" x14ac:dyDescent="0.25">
      <c r="A29" s="77"/>
      <c r="B29" s="77" t="s">
        <v>64</v>
      </c>
      <c r="C29" s="352">
        <v>6323</v>
      </c>
      <c r="D29" s="209">
        <v>5951.8636324382023</v>
      </c>
      <c r="E29" s="209">
        <v>5585.518938160747</v>
      </c>
      <c r="F29" s="209">
        <v>5358.1482421310093</v>
      </c>
      <c r="G29" s="209">
        <v>5524.7627422337473</v>
      </c>
      <c r="H29" s="209">
        <v>5223.4098624845847</v>
      </c>
      <c r="I29" s="209">
        <v>4709.0803991658486</v>
      </c>
      <c r="J29" s="209">
        <v>5169.1659915600812</v>
      </c>
      <c r="K29" s="209">
        <v>5191.1856373640539</v>
      </c>
    </row>
    <row r="30" spans="1:11" x14ac:dyDescent="0.25">
      <c r="A30" s="77"/>
      <c r="B30" s="77" t="s">
        <v>48</v>
      </c>
      <c r="C30" s="352">
        <v>1845</v>
      </c>
      <c r="D30" s="353">
        <v>1818.7280432721795</v>
      </c>
      <c r="E30" s="353">
        <v>1832.5287144711197</v>
      </c>
      <c r="F30" s="353">
        <v>1770.7894191566295</v>
      </c>
      <c r="G30" s="353">
        <v>1997.7654749713176</v>
      </c>
      <c r="H30" s="353">
        <v>1855.741263168336</v>
      </c>
      <c r="I30" s="353">
        <v>1833.9271624590024</v>
      </c>
      <c r="J30" s="353">
        <v>2362.3932231334479</v>
      </c>
      <c r="K30" s="353">
        <v>2522.5827977891577</v>
      </c>
    </row>
    <row r="31" spans="1:11" x14ac:dyDescent="0.25">
      <c r="A31" s="77"/>
      <c r="B31" s="77" t="s">
        <v>65</v>
      </c>
      <c r="C31" s="352">
        <v>1040</v>
      </c>
      <c r="D31" s="353">
        <v>1046.8534111538627</v>
      </c>
      <c r="E31" s="353">
        <v>1052.8644482211407</v>
      </c>
      <c r="F31" s="353">
        <v>1033.2711718911878</v>
      </c>
      <c r="G31" s="353">
        <v>1170.3397987233484</v>
      </c>
      <c r="H31" s="353">
        <v>1113.3096830847237</v>
      </c>
      <c r="I31" s="353">
        <v>1102.4052828798515</v>
      </c>
      <c r="J31" s="353">
        <v>1593.0298335631139</v>
      </c>
      <c r="K31" s="353">
        <v>1767.214541656391</v>
      </c>
    </row>
    <row r="32" spans="1:11" x14ac:dyDescent="0.25">
      <c r="A32" s="77"/>
      <c r="B32" s="77" t="s">
        <v>66</v>
      </c>
      <c r="C32" s="355">
        <v>805</v>
      </c>
      <c r="D32" s="353">
        <v>771.87463211831687</v>
      </c>
      <c r="E32" s="353">
        <v>779.66426624997905</v>
      </c>
      <c r="F32" s="353">
        <v>737.51824726544169</v>
      </c>
      <c r="G32" s="353">
        <v>827.42567624796925</v>
      </c>
      <c r="H32" s="353">
        <v>742.43158008361218</v>
      </c>
      <c r="I32" s="353">
        <v>731.521879579151</v>
      </c>
      <c r="J32" s="353">
        <v>769.36338957033411</v>
      </c>
      <c r="K32" s="353">
        <v>755.36825613276642</v>
      </c>
    </row>
    <row r="33" spans="1:11" x14ac:dyDescent="0.25">
      <c r="A33" s="77"/>
      <c r="B33" s="77" t="s">
        <v>67</v>
      </c>
      <c r="C33" s="355">
        <v>0</v>
      </c>
      <c r="D33" s="353">
        <v>0</v>
      </c>
      <c r="E33" s="353">
        <v>0</v>
      </c>
      <c r="F33" s="353">
        <v>0</v>
      </c>
      <c r="G33" s="353">
        <v>0</v>
      </c>
      <c r="H33" s="353">
        <v>0</v>
      </c>
      <c r="I33" s="353">
        <v>0</v>
      </c>
      <c r="J33" s="353">
        <v>0</v>
      </c>
      <c r="K33" s="353">
        <v>0</v>
      </c>
    </row>
    <row r="34" spans="1:11" x14ac:dyDescent="0.25">
      <c r="A34" s="77"/>
      <c r="B34" s="77" t="s">
        <v>54</v>
      </c>
      <c r="C34" s="352">
        <v>4478</v>
      </c>
      <c r="D34" s="353">
        <v>4133.1355891660223</v>
      </c>
      <c r="E34" s="353">
        <v>3752.9902236896278</v>
      </c>
      <c r="F34" s="353">
        <v>3587.35882297438</v>
      </c>
      <c r="G34" s="353">
        <v>3526.9972672624299</v>
      </c>
      <c r="H34" s="353">
        <v>3367.6685993162491</v>
      </c>
      <c r="I34" s="353">
        <v>2875.1532367068457</v>
      </c>
      <c r="J34" s="353">
        <v>2806.7727684266329</v>
      </c>
      <c r="K34" s="353">
        <v>2668.6028395748963</v>
      </c>
    </row>
    <row r="35" spans="1:11" x14ac:dyDescent="0.25">
      <c r="A35" s="77"/>
      <c r="B35" s="77" t="s">
        <v>65</v>
      </c>
      <c r="C35" s="352">
        <v>1459</v>
      </c>
      <c r="D35" s="353">
        <v>1417.511531093643</v>
      </c>
      <c r="E35" s="353">
        <v>1361.9411757307041</v>
      </c>
      <c r="F35" s="353">
        <v>1308.9651943295637</v>
      </c>
      <c r="G35" s="353">
        <v>1312.9089444601659</v>
      </c>
      <c r="H35" s="353">
        <v>1216.6736788676126</v>
      </c>
      <c r="I35" s="353">
        <v>1157.5161659305882</v>
      </c>
      <c r="J35" s="353">
        <v>1137.7611778795474</v>
      </c>
      <c r="K35" s="353">
        <v>1098.8609884712705</v>
      </c>
    </row>
    <row r="36" spans="1:11" x14ac:dyDescent="0.25">
      <c r="A36" s="77"/>
      <c r="B36" s="77" t="s">
        <v>66</v>
      </c>
      <c r="C36" s="355">
        <v>488</v>
      </c>
      <c r="D36" s="353">
        <v>482.50821711986043</v>
      </c>
      <c r="E36" s="353">
        <v>401.9557546938122</v>
      </c>
      <c r="F36" s="353">
        <v>377.37997720012845</v>
      </c>
      <c r="G36" s="353">
        <v>389.39707486432656</v>
      </c>
      <c r="H36" s="353">
        <v>380.3391595551368</v>
      </c>
      <c r="I36" s="353">
        <v>369.74562325367168</v>
      </c>
      <c r="J36" s="353">
        <v>342.77703458604105</v>
      </c>
      <c r="K36" s="353">
        <v>331.78998378293056</v>
      </c>
    </row>
    <row r="37" spans="1:11" x14ac:dyDescent="0.25">
      <c r="A37" s="77"/>
      <c r="B37" s="77" t="s">
        <v>67</v>
      </c>
      <c r="C37" s="352">
        <v>2531</v>
      </c>
      <c r="D37" s="353">
        <v>2233.1158409525183</v>
      </c>
      <c r="E37" s="353">
        <v>1989.0932932651115</v>
      </c>
      <c r="F37" s="353">
        <v>1901.0136514446879</v>
      </c>
      <c r="G37" s="353">
        <v>1824.6912479379373</v>
      </c>
      <c r="H37" s="353">
        <v>1770.6557608934997</v>
      </c>
      <c r="I37" s="353">
        <v>1347.8914475225856</v>
      </c>
      <c r="J37" s="353">
        <v>1326.2345559610446</v>
      </c>
      <c r="K37" s="353">
        <v>1237.9518673206953</v>
      </c>
    </row>
    <row r="38" spans="1:11" s="80" customFormat="1" ht="14.25" x14ac:dyDescent="0.25">
      <c r="A38" s="349" t="s">
        <v>155</v>
      </c>
      <c r="B38" s="349" t="s">
        <v>551</v>
      </c>
      <c r="C38" s="350">
        <v>5410</v>
      </c>
      <c r="D38" s="357">
        <v>5535.3088675184299</v>
      </c>
      <c r="E38" s="357">
        <v>5622.4725076821005</v>
      </c>
      <c r="F38" s="357">
        <v>5665.5570454718099</v>
      </c>
      <c r="G38" s="357">
        <v>5783.8306658308202</v>
      </c>
      <c r="H38" s="357">
        <v>5595.698829074091</v>
      </c>
      <c r="I38" s="357">
        <v>5550.6649446992506</v>
      </c>
      <c r="J38" s="357">
        <v>5532.9219125162299</v>
      </c>
      <c r="K38" s="357">
        <v>5522.8171363402498</v>
      </c>
    </row>
    <row r="39" spans="1:11" s="80" customFormat="1" x14ac:dyDescent="0.25">
      <c r="A39" s="349" t="s">
        <v>69</v>
      </c>
      <c r="B39" s="349" t="s">
        <v>70</v>
      </c>
      <c r="C39" s="350">
        <v>9609</v>
      </c>
      <c r="D39" s="357">
        <v>9684.4002498326627</v>
      </c>
      <c r="E39" s="357">
        <v>9579.2123771244569</v>
      </c>
      <c r="F39" s="357">
        <v>9415.9894692086327</v>
      </c>
      <c r="G39" s="357">
        <v>9482.5638669233922</v>
      </c>
      <c r="H39" s="357">
        <v>8817.135188162647</v>
      </c>
      <c r="I39" s="357">
        <v>8349.8359692425092</v>
      </c>
      <c r="J39" s="357">
        <v>8142.7682266836528</v>
      </c>
      <c r="K39" s="357">
        <v>7942.7375861032642</v>
      </c>
    </row>
    <row r="40" spans="1:11" x14ac:dyDescent="0.25">
      <c r="A40" s="77"/>
      <c r="B40" s="77" t="s">
        <v>71</v>
      </c>
      <c r="C40" s="352">
        <v>7201</v>
      </c>
      <c r="D40" s="353">
        <v>7173.2695994154892</v>
      </c>
      <c r="E40" s="353">
        <v>7052.9509511102415</v>
      </c>
      <c r="F40" s="353">
        <v>6819.2587517383026</v>
      </c>
      <c r="G40" s="353">
        <v>6715.9150484056208</v>
      </c>
      <c r="H40" s="353">
        <v>6131.8960325364969</v>
      </c>
      <c r="I40" s="353">
        <v>5704.2657627978406</v>
      </c>
      <c r="J40" s="353">
        <v>5436.1630151177142</v>
      </c>
      <c r="K40" s="353">
        <v>5161.6034395768193</v>
      </c>
    </row>
    <row r="41" spans="1:11" x14ac:dyDescent="0.25">
      <c r="A41" s="77"/>
      <c r="B41" s="77" t="s">
        <v>72</v>
      </c>
      <c r="C41" s="355">
        <v>940</v>
      </c>
      <c r="D41" s="353">
        <v>1021.7117021095834</v>
      </c>
      <c r="E41" s="353">
        <v>1011.2160929811246</v>
      </c>
      <c r="F41" s="353">
        <v>1031.3451373669777</v>
      </c>
      <c r="G41" s="353">
        <v>1039.9230675803033</v>
      </c>
      <c r="H41" s="353">
        <v>1023.371097173472</v>
      </c>
      <c r="I41" s="353">
        <v>1012.1538470020981</v>
      </c>
      <c r="J41" s="353">
        <v>1003.1926158043223</v>
      </c>
      <c r="K41" s="353">
        <v>998.53074902452306</v>
      </c>
    </row>
    <row r="42" spans="1:11" x14ac:dyDescent="0.25">
      <c r="A42" s="77"/>
      <c r="B42" s="77" t="s">
        <v>156</v>
      </c>
      <c r="C42" s="352">
        <v>1468</v>
      </c>
      <c r="D42" s="353">
        <v>1489.4189483075893</v>
      </c>
      <c r="E42" s="353">
        <v>1515.0453330330911</v>
      </c>
      <c r="F42" s="353">
        <v>1565.3855801033528</v>
      </c>
      <c r="G42" s="353">
        <v>1726.7257509374688</v>
      </c>
      <c r="H42" s="353">
        <v>1661.8680584526787</v>
      </c>
      <c r="I42" s="353">
        <v>1633.4163594425704</v>
      </c>
      <c r="J42" s="353">
        <v>1703.4125957616156</v>
      </c>
      <c r="K42" s="353">
        <v>1782.603397501922</v>
      </c>
    </row>
    <row r="43" spans="1:11" s="80" customFormat="1" x14ac:dyDescent="0.25">
      <c r="A43" s="349" t="s">
        <v>157</v>
      </c>
      <c r="B43" s="349" t="s">
        <v>75</v>
      </c>
      <c r="C43" s="350">
        <v>172358</v>
      </c>
      <c r="D43" s="357">
        <v>183207.60086440863</v>
      </c>
      <c r="E43" s="357">
        <v>189668.3830819889</v>
      </c>
      <c r="F43" s="357">
        <v>196402.53660016926</v>
      </c>
      <c r="G43" s="357">
        <v>201825.51530423205</v>
      </c>
      <c r="H43" s="357">
        <v>193407.23407553451</v>
      </c>
      <c r="I43" s="357">
        <v>188570.36157050426</v>
      </c>
      <c r="J43" s="357">
        <v>195031.04285165702</v>
      </c>
      <c r="K43" s="357">
        <v>206411.22109892397</v>
      </c>
    </row>
    <row r="44" spans="1:11" ht="13.5" x14ac:dyDescent="0.25">
      <c r="A44" s="77"/>
      <c r="B44" s="77" t="s">
        <v>552</v>
      </c>
      <c r="C44" s="352">
        <v>87754</v>
      </c>
      <c r="D44" s="353">
        <v>86775.299631282454</v>
      </c>
      <c r="E44" s="353">
        <v>85573.705076260216</v>
      </c>
      <c r="F44" s="353">
        <v>84160.685966715319</v>
      </c>
      <c r="G44" s="353">
        <v>84684.113393835869</v>
      </c>
      <c r="H44" s="353">
        <v>83467.941372476693</v>
      </c>
      <c r="I44" s="353">
        <v>86306.895216093195</v>
      </c>
      <c r="J44" s="353">
        <v>88427.225782786918</v>
      </c>
      <c r="K44" s="353">
        <v>95490.216028902156</v>
      </c>
    </row>
    <row r="45" spans="1:11" ht="13.5" x14ac:dyDescent="0.25">
      <c r="A45" s="77"/>
      <c r="B45" s="77" t="s">
        <v>553</v>
      </c>
      <c r="C45" s="352">
        <v>84249</v>
      </c>
      <c r="D45" s="353">
        <v>96076.333708693055</v>
      </c>
      <c r="E45" s="353">
        <v>103750.45122652825</v>
      </c>
      <c r="F45" s="353">
        <v>111902.57993063997</v>
      </c>
      <c r="G45" s="353">
        <v>116797.8855883931</v>
      </c>
      <c r="H45" s="353">
        <v>109583.15339342301</v>
      </c>
      <c r="I45" s="353">
        <v>101954.59877266451</v>
      </c>
      <c r="J45" s="353">
        <v>106293.24441257422</v>
      </c>
      <c r="K45" s="353">
        <v>110621.45438932042</v>
      </c>
    </row>
    <row r="46" spans="1:11" ht="35.25" customHeight="1" x14ac:dyDescent="0.25">
      <c r="A46" s="77"/>
      <c r="B46" s="110" t="s">
        <v>76</v>
      </c>
      <c r="C46" s="355">
        <v>355</v>
      </c>
      <c r="D46" s="353">
        <v>355.96752443313733</v>
      </c>
      <c r="E46" s="353">
        <v>344.22677920043094</v>
      </c>
      <c r="F46" s="353">
        <v>339.27070281397778</v>
      </c>
      <c r="G46" s="353">
        <v>343.51632200307176</v>
      </c>
      <c r="H46" s="353">
        <v>356.13930963481016</v>
      </c>
      <c r="I46" s="353">
        <v>308.86758174655466</v>
      </c>
      <c r="J46" s="353">
        <v>310.57265629589511</v>
      </c>
      <c r="K46" s="353">
        <v>299.55068070138913</v>
      </c>
    </row>
    <row r="47" spans="1:11" s="80" customFormat="1" ht="26.25" x14ac:dyDescent="0.25">
      <c r="A47" s="349" t="s">
        <v>77</v>
      </c>
      <c r="B47" s="156" t="s">
        <v>554</v>
      </c>
      <c r="C47" s="350">
        <v>116867</v>
      </c>
      <c r="D47" s="357">
        <v>118247.03400944425</v>
      </c>
      <c r="E47" s="357">
        <v>118020.66694004457</v>
      </c>
      <c r="F47" s="357">
        <v>123314.89348056307</v>
      </c>
      <c r="G47" s="357">
        <v>126181.64743612411</v>
      </c>
      <c r="H47" s="357">
        <v>124256.44281541606</v>
      </c>
      <c r="I47" s="357">
        <v>121913.56650961991</v>
      </c>
      <c r="J47" s="357">
        <v>125773.41105709459</v>
      </c>
      <c r="K47" s="357">
        <v>130422.87659766406</v>
      </c>
    </row>
    <row r="48" spans="1:11" x14ac:dyDescent="0.25">
      <c r="A48" s="77"/>
      <c r="B48" s="77" t="s">
        <v>138</v>
      </c>
      <c r="C48" s="352">
        <v>83213</v>
      </c>
      <c r="D48" s="354">
        <v>84611.275867768345</v>
      </c>
      <c r="E48" s="354">
        <v>85381.401525815862</v>
      </c>
      <c r="F48" s="354">
        <v>88135.083289924645</v>
      </c>
      <c r="G48" s="354">
        <v>90035.143233590759</v>
      </c>
      <c r="H48" s="354">
        <v>87836.028015918273</v>
      </c>
      <c r="I48" s="354">
        <v>85718.89560480458</v>
      </c>
      <c r="J48" s="354">
        <v>90253.558259239246</v>
      </c>
      <c r="K48" s="354">
        <v>92016.566914312731</v>
      </c>
    </row>
    <row r="49" spans="1:11" x14ac:dyDescent="0.25">
      <c r="A49" s="77"/>
      <c r="B49" s="77" t="s">
        <v>139</v>
      </c>
      <c r="C49" s="352">
        <v>21002</v>
      </c>
      <c r="D49" s="354">
        <v>20898.278813492561</v>
      </c>
      <c r="E49" s="354">
        <v>20238.347874384897</v>
      </c>
      <c r="F49" s="354">
        <v>21807.725916783595</v>
      </c>
      <c r="G49" s="354">
        <v>22025.600969188596</v>
      </c>
      <c r="H49" s="354">
        <v>22568.219388030382</v>
      </c>
      <c r="I49" s="354">
        <v>22421.833683908731</v>
      </c>
      <c r="J49" s="354">
        <v>20839.86341538699</v>
      </c>
      <c r="K49" s="354">
        <v>23170.176952001766</v>
      </c>
    </row>
    <row r="50" spans="1:11" x14ac:dyDescent="0.25">
      <c r="A50" s="77"/>
      <c r="B50" s="77" t="s">
        <v>140</v>
      </c>
      <c r="C50" s="352">
        <v>12652</v>
      </c>
      <c r="D50" s="354">
        <v>12737.479328183337</v>
      </c>
      <c r="E50" s="354">
        <v>12400.917539843809</v>
      </c>
      <c r="F50" s="354">
        <v>13372.084273854831</v>
      </c>
      <c r="G50" s="354">
        <v>14120.903233344761</v>
      </c>
      <c r="H50" s="354">
        <v>13852.195411467394</v>
      </c>
      <c r="I50" s="354">
        <v>13772.837220906606</v>
      </c>
      <c r="J50" s="354">
        <v>14679.989382468355</v>
      </c>
      <c r="K50" s="354">
        <v>15236.132731349562</v>
      </c>
    </row>
    <row r="51" spans="1:11" s="80" customFormat="1" ht="14.25" x14ac:dyDescent="0.25">
      <c r="A51" s="349" t="s">
        <v>79</v>
      </c>
      <c r="B51" s="349" t="s">
        <v>555</v>
      </c>
      <c r="C51" s="350">
        <v>1228</v>
      </c>
      <c r="D51" s="351">
        <v>1213.3488230884093</v>
      </c>
      <c r="E51" s="351">
        <v>1202.5994595639081</v>
      </c>
      <c r="F51" s="351">
        <v>1231.5533910702518</v>
      </c>
      <c r="G51" s="351">
        <v>1212.5911866390495</v>
      </c>
      <c r="H51" s="351">
        <v>1130.4588984546624</v>
      </c>
      <c r="I51" s="351">
        <v>1063.9220049430776</v>
      </c>
      <c r="J51" s="351">
        <v>1119.2984209104993</v>
      </c>
      <c r="K51" s="351">
        <v>1157.7919429010778</v>
      </c>
    </row>
    <row r="52" spans="1:11" x14ac:dyDescent="0.25">
      <c r="A52" s="77"/>
      <c r="B52" s="77" t="s">
        <v>80</v>
      </c>
      <c r="C52" s="355">
        <v>1141</v>
      </c>
      <c r="D52" s="354">
        <v>1130</v>
      </c>
      <c r="E52" s="354">
        <v>1121</v>
      </c>
      <c r="F52" s="354">
        <v>1148</v>
      </c>
      <c r="G52" s="354">
        <v>1130</v>
      </c>
      <c r="H52" s="354">
        <v>1056</v>
      </c>
      <c r="I52" s="354">
        <v>994</v>
      </c>
      <c r="J52" s="354">
        <v>1047</v>
      </c>
      <c r="K52" s="354">
        <v>1084</v>
      </c>
    </row>
    <row r="53" spans="1:11" x14ac:dyDescent="0.25">
      <c r="A53" s="77"/>
      <c r="B53" s="77" t="s">
        <v>81</v>
      </c>
      <c r="C53" s="355">
        <v>87</v>
      </c>
      <c r="D53" s="354">
        <v>83.348823088409318</v>
      </c>
      <c r="E53" s="354">
        <v>81.599459563908226</v>
      </c>
      <c r="F53" s="354">
        <v>83.553391070251749</v>
      </c>
      <c r="G53" s="354">
        <v>82.591186639049496</v>
      </c>
      <c r="H53" s="354">
        <v>74.458898454662418</v>
      </c>
      <c r="I53" s="354">
        <v>69.922004943077638</v>
      </c>
      <c r="J53" s="354">
        <v>72.298420910499317</v>
      </c>
      <c r="K53" s="354">
        <v>73.791942901077846</v>
      </c>
    </row>
    <row r="54" spans="1:11" s="80" customFormat="1" x14ac:dyDescent="0.25">
      <c r="A54" s="349" t="s">
        <v>82</v>
      </c>
      <c r="B54" s="349" t="s">
        <v>83</v>
      </c>
      <c r="C54" s="358">
        <v>383184</v>
      </c>
      <c r="D54" s="358">
        <v>396473.49834599998</v>
      </c>
      <c r="E54" s="358">
        <v>402307.2013597404</v>
      </c>
      <c r="F54" s="358">
        <v>415418.29016759316</v>
      </c>
      <c r="G54" s="358">
        <v>427117.13959130517</v>
      </c>
      <c r="H54" s="358">
        <v>414456.3502314142</v>
      </c>
      <c r="I54" s="358">
        <v>405486.84197074076</v>
      </c>
      <c r="J54" s="358">
        <v>417419.97297275957</v>
      </c>
      <c r="K54" s="358">
        <v>434585.25407116394</v>
      </c>
    </row>
    <row r="55" spans="1:11" s="80" customFormat="1" x14ac:dyDescent="0.25">
      <c r="A55" s="349"/>
      <c r="B55" s="349"/>
      <c r="C55" s="359"/>
      <c r="D55" s="349"/>
      <c r="E55" s="349"/>
      <c r="F55" s="349"/>
      <c r="G55" s="354"/>
      <c r="H55" s="354"/>
      <c r="I55" s="354"/>
      <c r="J55" s="354"/>
      <c r="K55" s="354"/>
    </row>
    <row r="56" spans="1:11" s="80" customFormat="1" x14ac:dyDescent="0.25">
      <c r="A56" s="349" t="s">
        <v>84</v>
      </c>
      <c r="B56" s="349" t="s">
        <v>85</v>
      </c>
      <c r="C56" s="350">
        <v>88124</v>
      </c>
      <c r="D56" s="358">
        <v>88981.511640711251</v>
      </c>
      <c r="E56" s="358">
        <v>92824.46330926106</v>
      </c>
      <c r="F56" s="358">
        <v>97608.59334404624</v>
      </c>
      <c r="G56" s="358">
        <v>102172.99696914127</v>
      </c>
      <c r="H56" s="358">
        <v>98677.41471539381</v>
      </c>
      <c r="I56" s="358">
        <v>104349.63318151426</v>
      </c>
      <c r="J56" s="358">
        <v>103923.90959170177</v>
      </c>
      <c r="K56" s="358">
        <v>108415.47939982128</v>
      </c>
    </row>
    <row r="57" spans="1:11" x14ac:dyDescent="0.25">
      <c r="A57" s="77"/>
      <c r="B57" s="77" t="s">
        <v>141</v>
      </c>
      <c r="C57" s="352">
        <v>86489</v>
      </c>
      <c r="D57" s="354">
        <v>87069.226172037976</v>
      </c>
      <c r="E57" s="354">
        <v>91063.656172037954</v>
      </c>
      <c r="F57" s="354">
        <v>95845.637967807386</v>
      </c>
      <c r="G57" s="354">
        <v>100388.68088107262</v>
      </c>
      <c r="H57" s="354">
        <v>96898.457205450948</v>
      </c>
      <c r="I57" s="354">
        <v>101687.00532545094</v>
      </c>
      <c r="J57" s="354">
        <v>100941.68019626144</v>
      </c>
      <c r="K57" s="354">
        <v>102409.41343230501</v>
      </c>
    </row>
    <row r="58" spans="1:11" x14ac:dyDescent="0.25">
      <c r="A58" s="77"/>
      <c r="B58" s="77" t="s">
        <v>142</v>
      </c>
      <c r="C58" s="352">
        <v>56155</v>
      </c>
      <c r="D58" s="354">
        <v>55996.878444179412</v>
      </c>
      <c r="E58" s="354">
        <v>59582.308444179398</v>
      </c>
      <c r="F58" s="354">
        <v>63371.298822320037</v>
      </c>
      <c r="G58" s="354">
        <v>66297.341735585273</v>
      </c>
      <c r="H58" s="354">
        <v>56271.118059963592</v>
      </c>
      <c r="I58" s="354">
        <v>55040.666179963584</v>
      </c>
      <c r="J58" s="354">
        <v>51664.14136438362</v>
      </c>
      <c r="K58" s="354">
        <v>52475.874600427196</v>
      </c>
    </row>
    <row r="59" spans="1:11" x14ac:dyDescent="0.25">
      <c r="A59" s="77"/>
      <c r="B59" s="77" t="s">
        <v>143</v>
      </c>
      <c r="C59" s="352">
        <v>30333</v>
      </c>
      <c r="D59" s="354">
        <v>31072.347727858556</v>
      </c>
      <c r="E59" s="354">
        <v>31481.347727858552</v>
      </c>
      <c r="F59" s="354">
        <v>32474.339145487353</v>
      </c>
      <c r="G59" s="354">
        <v>34091.339145487349</v>
      </c>
      <c r="H59" s="354">
        <v>40627.339145487349</v>
      </c>
      <c r="I59" s="354">
        <v>46646.339145487349</v>
      </c>
      <c r="J59" s="354">
        <v>49277.538831877828</v>
      </c>
      <c r="K59" s="354">
        <v>49933.53883187782</v>
      </c>
    </row>
    <row r="60" spans="1:11" ht="36.75" customHeight="1" x14ac:dyDescent="0.25">
      <c r="A60" s="77"/>
      <c r="B60" s="110" t="s">
        <v>89</v>
      </c>
      <c r="C60" s="355">
        <v>40</v>
      </c>
      <c r="D60" s="354">
        <v>38.462786095934533</v>
      </c>
      <c r="E60" s="354">
        <v>45.749993879599486</v>
      </c>
      <c r="F60" s="354">
        <v>38.168356867879602</v>
      </c>
      <c r="G60" s="354">
        <v>89.170270631771373</v>
      </c>
      <c r="H60" s="354">
        <v>101.93174510355769</v>
      </c>
      <c r="I60" s="354">
        <v>570.52354736351685</v>
      </c>
      <c r="J60" s="354">
        <v>1336.5715129032858</v>
      </c>
      <c r="K60" s="354">
        <v>1735.2572526466902</v>
      </c>
    </row>
    <row r="61" spans="1:11" ht="33.75" customHeight="1" x14ac:dyDescent="0.25">
      <c r="A61" s="77"/>
      <c r="B61" s="110" t="s">
        <v>144</v>
      </c>
      <c r="C61" s="355">
        <v>243</v>
      </c>
      <c r="D61" s="354">
        <v>241.95725719200033</v>
      </c>
      <c r="E61" s="354">
        <v>227.4388224268306</v>
      </c>
      <c r="F61" s="354">
        <v>236.96000105432262</v>
      </c>
      <c r="G61" s="354">
        <v>275.42354542072223</v>
      </c>
      <c r="H61" s="354">
        <v>253.62134343852671</v>
      </c>
      <c r="I61" s="354">
        <v>242.45633833466118</v>
      </c>
      <c r="J61" s="354">
        <v>244.36821564413268</v>
      </c>
      <c r="K61" s="354">
        <v>263.16582240235471</v>
      </c>
    </row>
    <row r="62" spans="1:11" x14ac:dyDescent="0.25">
      <c r="A62" s="77"/>
      <c r="B62" s="77" t="s">
        <v>91</v>
      </c>
      <c r="C62" s="352">
        <v>1352</v>
      </c>
      <c r="D62" s="354">
        <v>1631.8654253853431</v>
      </c>
      <c r="E62" s="354">
        <v>1487.6183209166788</v>
      </c>
      <c r="F62" s="354">
        <v>1487.8270183166394</v>
      </c>
      <c r="G62" s="354">
        <v>1419.7222720161501</v>
      </c>
      <c r="H62" s="354">
        <v>1423.4044214007674</v>
      </c>
      <c r="I62" s="354">
        <v>1849.6479703651635</v>
      </c>
      <c r="J62" s="354">
        <v>1401.2896668929011</v>
      </c>
      <c r="K62" s="354">
        <v>4007.642892467215</v>
      </c>
    </row>
    <row r="63" spans="1:11" x14ac:dyDescent="0.25">
      <c r="A63" s="77"/>
      <c r="B63" s="77" t="s">
        <v>145</v>
      </c>
      <c r="C63" s="355">
        <v>243</v>
      </c>
      <c r="D63" s="354">
        <v>228.52159571215324</v>
      </c>
      <c r="E63" s="354">
        <v>245.53229330143165</v>
      </c>
      <c r="F63" s="354">
        <v>231.11588047725022</v>
      </c>
      <c r="G63" s="354">
        <v>273.95685083267614</v>
      </c>
      <c r="H63" s="354">
        <v>249.89232994801395</v>
      </c>
      <c r="I63" s="354">
        <v>223.52206397844213</v>
      </c>
      <c r="J63" s="354">
        <v>223.34765078224132</v>
      </c>
      <c r="K63" s="354">
        <v>221.00805093611774</v>
      </c>
    </row>
    <row r="64" spans="1:11" x14ac:dyDescent="0.25">
      <c r="A64" s="77"/>
      <c r="B64" s="77" t="s">
        <v>146</v>
      </c>
      <c r="C64" s="352">
        <v>1110</v>
      </c>
      <c r="D64" s="354">
        <v>1403.3438296731899</v>
      </c>
      <c r="E64" s="354">
        <v>1242.0860276152473</v>
      </c>
      <c r="F64" s="354">
        <v>1256.7111378393893</v>
      </c>
      <c r="G64" s="354">
        <v>1145.765421183474</v>
      </c>
      <c r="H64" s="354">
        <v>1173.5120914527536</v>
      </c>
      <c r="I64" s="354">
        <v>1626.1259063867212</v>
      </c>
      <c r="J64" s="354">
        <v>1177.9420161106598</v>
      </c>
      <c r="K64" s="354">
        <v>3786.6348415310972</v>
      </c>
    </row>
    <row r="65" spans="1:11" s="80" customFormat="1" x14ac:dyDescent="0.25">
      <c r="A65" s="349" t="s">
        <v>94</v>
      </c>
      <c r="B65" s="349" t="s">
        <v>158</v>
      </c>
      <c r="C65" s="350">
        <v>471308</v>
      </c>
      <c r="D65" s="350">
        <v>485455.0099867112</v>
      </c>
      <c r="E65" s="350">
        <v>495131.66466900147</v>
      </c>
      <c r="F65" s="350">
        <v>513026.88351163943</v>
      </c>
      <c r="G65" s="358">
        <v>529290.13656044647</v>
      </c>
      <c r="H65" s="358">
        <v>513133.76494680799</v>
      </c>
      <c r="I65" s="358">
        <v>509836.47515225504</v>
      </c>
      <c r="J65" s="358">
        <v>521343.88256446132</v>
      </c>
      <c r="K65" s="358">
        <v>543000.7334709852</v>
      </c>
    </row>
    <row r="66" spans="1:11" x14ac:dyDescent="0.25">
      <c r="A66" s="77"/>
      <c r="B66" s="77" t="s">
        <v>119</v>
      </c>
      <c r="C66" s="355"/>
      <c r="D66" s="77"/>
      <c r="E66" s="77"/>
      <c r="F66" s="77"/>
      <c r="G66" s="77"/>
      <c r="H66" s="360"/>
      <c r="I66" s="360"/>
      <c r="J66" s="77"/>
      <c r="K66" s="77"/>
    </row>
    <row r="67" spans="1:11" ht="13.5" x14ac:dyDescent="0.25">
      <c r="A67" s="77"/>
      <c r="B67" s="77" t="s">
        <v>556</v>
      </c>
      <c r="C67" s="350">
        <v>44077</v>
      </c>
      <c r="D67" s="358">
        <v>44921.303431910135</v>
      </c>
      <c r="E67" s="358">
        <v>45353.124300301104</v>
      </c>
      <c r="F67" s="358">
        <v>45772.521520478214</v>
      </c>
      <c r="G67" s="361">
        <v>48323.846201230459</v>
      </c>
      <c r="H67" s="361">
        <v>46620.109483535751</v>
      </c>
      <c r="I67" s="361">
        <v>45673.329522929787</v>
      </c>
      <c r="J67" s="361">
        <v>46489.288613783989</v>
      </c>
      <c r="K67" s="361">
        <v>47452.282245078561</v>
      </c>
    </row>
    <row r="68" spans="1:11" ht="21.75" customHeight="1" x14ac:dyDescent="0.25">
      <c r="A68" s="77"/>
      <c r="B68" s="110" t="s">
        <v>120</v>
      </c>
      <c r="C68" s="355">
        <v>9.4</v>
      </c>
      <c r="D68" s="362">
        <v>9.2534431631758842</v>
      </c>
      <c r="E68" s="363">
        <v>9.1598109223371811</v>
      </c>
      <c r="F68" s="363">
        <v>8.92205125921822</v>
      </c>
      <c r="G68" s="364">
        <v>9.1299351458274778</v>
      </c>
      <c r="H68" s="365">
        <v>9.0853716259284631</v>
      </c>
      <c r="I68" s="365">
        <v>8.9584272112524168</v>
      </c>
      <c r="J68" s="365">
        <v>8.9172022859663738</v>
      </c>
      <c r="K68" s="365">
        <v>8.7388983697595926</v>
      </c>
    </row>
    <row r="69" spans="1:11" x14ac:dyDescent="0.25">
      <c r="A69" s="77"/>
      <c r="B69" s="77" t="s">
        <v>121</v>
      </c>
      <c r="C69" s="350">
        <v>88124</v>
      </c>
      <c r="D69" s="358">
        <v>88981.511640711251</v>
      </c>
      <c r="E69" s="358">
        <v>92824.46330926106</v>
      </c>
      <c r="F69" s="358">
        <v>97608.59334404624</v>
      </c>
      <c r="G69" s="361">
        <v>102172.99696914127</v>
      </c>
      <c r="H69" s="361">
        <v>98677.41471539381</v>
      </c>
      <c r="I69" s="361">
        <v>104349.63318151426</v>
      </c>
      <c r="J69" s="361">
        <v>103923.90959170177</v>
      </c>
      <c r="K69" s="361">
        <v>108415.47939982128</v>
      </c>
    </row>
    <row r="70" spans="1:11" ht="23.25" customHeight="1" x14ac:dyDescent="0.25">
      <c r="A70" s="77"/>
      <c r="B70" s="110" t="s">
        <v>122</v>
      </c>
      <c r="C70" s="355">
        <v>18.7</v>
      </c>
      <c r="D70" s="366">
        <v>18.329507330277018</v>
      </c>
      <c r="E70" s="367">
        <v>18.747430215620479</v>
      </c>
      <c r="F70" s="367">
        <v>19.02601919726332</v>
      </c>
      <c r="G70" s="368">
        <v>19.303778761702432</v>
      </c>
      <c r="H70" s="365">
        <v>19.230349171355506</v>
      </c>
      <c r="I70" s="365">
        <v>20.467274953278267</v>
      </c>
      <c r="J70" s="365">
        <v>19.933850394581381</v>
      </c>
      <c r="K70" s="365">
        <v>19.965991336108274</v>
      </c>
    </row>
    <row r="71" spans="1:11" s="200" customFormat="1" ht="19.5" customHeight="1" x14ac:dyDescent="0.25">
      <c r="A71" s="369" t="s">
        <v>123</v>
      </c>
      <c r="B71" s="369"/>
      <c r="C71" s="370"/>
    </row>
    <row r="72" spans="1:11" s="200" customFormat="1" ht="21.75" customHeight="1" x14ac:dyDescent="0.25">
      <c r="A72" s="369" t="s">
        <v>159</v>
      </c>
      <c r="B72" s="369"/>
      <c r="C72" s="370"/>
    </row>
    <row r="73" spans="1:11" s="200" customFormat="1" ht="16.5" customHeight="1" x14ac:dyDescent="0.25">
      <c r="A73" s="369" t="s">
        <v>98</v>
      </c>
      <c r="B73" s="369"/>
      <c r="C73" s="370"/>
    </row>
    <row r="74" spans="1:11" s="200" customFormat="1" ht="17.25" customHeight="1" x14ac:dyDescent="0.25">
      <c r="A74" s="369" t="s">
        <v>99</v>
      </c>
      <c r="B74" s="369"/>
      <c r="C74" s="370"/>
    </row>
    <row r="75" spans="1:11" x14ac:dyDescent="0.25">
      <c r="A75" s="371" t="s">
        <v>100</v>
      </c>
      <c r="B75" s="495" t="s">
        <v>101</v>
      </c>
      <c r="C75" s="495"/>
      <c r="D75" s="495"/>
      <c r="E75" s="495"/>
      <c r="F75" s="495"/>
      <c r="G75" s="495"/>
      <c r="H75" s="495"/>
      <c r="I75" s="495"/>
      <c r="J75" s="495"/>
      <c r="K75" s="495"/>
    </row>
    <row r="76" spans="1:11" x14ac:dyDescent="0.25">
      <c r="A76" s="371" t="s">
        <v>102</v>
      </c>
      <c r="B76" s="495" t="s">
        <v>103</v>
      </c>
      <c r="C76" s="495"/>
      <c r="D76" s="495"/>
      <c r="E76" s="495"/>
      <c r="F76" s="495"/>
      <c r="G76" s="495"/>
      <c r="H76" s="495"/>
      <c r="I76" s="495"/>
      <c r="J76" s="495"/>
      <c r="K76" s="495"/>
    </row>
    <row r="77" spans="1:11" ht="29.25" customHeight="1" x14ac:dyDescent="0.25">
      <c r="A77" s="371" t="s">
        <v>104</v>
      </c>
      <c r="B77" s="494" t="s">
        <v>105</v>
      </c>
      <c r="C77" s="494"/>
      <c r="D77" s="494"/>
      <c r="E77" s="494"/>
      <c r="F77" s="494"/>
      <c r="G77" s="494"/>
      <c r="H77" s="494"/>
      <c r="I77" s="494"/>
      <c r="J77" s="494"/>
      <c r="K77" s="494"/>
    </row>
    <row r="78" spans="1:11" x14ac:dyDescent="0.25">
      <c r="A78" s="371" t="s">
        <v>106</v>
      </c>
      <c r="B78" s="495" t="s">
        <v>107</v>
      </c>
      <c r="C78" s="495"/>
      <c r="D78" s="495"/>
      <c r="E78" s="495"/>
      <c r="F78" s="495"/>
      <c r="G78" s="495"/>
      <c r="H78" s="495"/>
      <c r="I78" s="495"/>
      <c r="J78" s="495"/>
      <c r="K78" s="495"/>
    </row>
    <row r="79" spans="1:11" x14ac:dyDescent="0.25">
      <c r="A79" s="371" t="s">
        <v>108</v>
      </c>
      <c r="B79" s="495" t="s">
        <v>109</v>
      </c>
      <c r="C79" s="495"/>
      <c r="D79" s="495"/>
      <c r="E79" s="495"/>
      <c r="F79" s="495"/>
      <c r="G79" s="495"/>
      <c r="H79" s="495"/>
      <c r="I79" s="495"/>
      <c r="J79" s="495"/>
      <c r="K79" s="495"/>
    </row>
    <row r="80" spans="1:11" x14ac:dyDescent="0.25">
      <c r="A80" s="371"/>
      <c r="B80" s="495" t="s">
        <v>126</v>
      </c>
      <c r="C80" s="495"/>
      <c r="D80" s="495"/>
      <c r="E80" s="495"/>
      <c r="F80" s="495"/>
      <c r="G80" s="495"/>
      <c r="H80" s="495"/>
      <c r="I80" s="495"/>
      <c r="J80" s="495"/>
      <c r="K80" s="495"/>
    </row>
    <row r="81" spans="1:9" x14ac:dyDescent="0.25">
      <c r="A81" s="75" t="s">
        <v>110</v>
      </c>
      <c r="B81" s="494" t="s">
        <v>111</v>
      </c>
      <c r="C81" s="494"/>
      <c r="D81" s="494"/>
      <c r="E81" s="494"/>
      <c r="F81" s="494"/>
      <c r="G81" s="494"/>
      <c r="H81" s="494"/>
      <c r="I81" s="494"/>
    </row>
  </sheetData>
  <mergeCells count="9">
    <mergeCell ref="A1:K1"/>
    <mergeCell ref="A2:K2"/>
    <mergeCell ref="B81:I81"/>
    <mergeCell ref="B75:K75"/>
    <mergeCell ref="B76:K76"/>
    <mergeCell ref="B77:K77"/>
    <mergeCell ref="B78:K78"/>
    <mergeCell ref="B79:K79"/>
    <mergeCell ref="B80:K8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workbookViewId="0">
      <selection activeCell="C31" sqref="C31"/>
    </sheetView>
  </sheetViews>
  <sheetFormatPr defaultColWidth="9.140625" defaultRowHeight="12" x14ac:dyDescent="0.25"/>
  <cols>
    <col min="1" max="1" width="4.5703125" style="75" customWidth="1"/>
    <col min="2" max="2" width="26.85546875" style="75" customWidth="1"/>
    <col min="3" max="3" width="13.5703125" style="75" customWidth="1"/>
    <col min="4" max="4" width="14.5703125" style="75" customWidth="1"/>
    <col min="5" max="5" width="14.28515625" style="75" customWidth="1"/>
    <col min="6" max="6" width="14" style="75" customWidth="1"/>
    <col min="7" max="7" width="13.7109375" style="75" customWidth="1"/>
    <col min="8" max="8" width="14.5703125" style="75" customWidth="1"/>
    <col min="9" max="9" width="13.85546875" style="75" customWidth="1"/>
    <col min="10" max="16384" width="9.140625" style="75"/>
  </cols>
  <sheetData>
    <row r="1" spans="1:14" ht="15" customHeight="1" x14ac:dyDescent="0.25">
      <c r="A1" s="497" t="s">
        <v>474</v>
      </c>
      <c r="B1" s="497"/>
      <c r="C1" s="497"/>
      <c r="D1" s="497"/>
      <c r="E1" s="497"/>
      <c r="F1" s="497"/>
      <c r="G1" s="497"/>
      <c r="H1" s="497"/>
      <c r="I1" s="497"/>
    </row>
    <row r="2" spans="1:14" x14ac:dyDescent="0.25">
      <c r="A2" s="493" t="s">
        <v>475</v>
      </c>
      <c r="B2" s="493"/>
      <c r="C2" s="493"/>
      <c r="D2" s="493"/>
      <c r="E2" s="493"/>
      <c r="F2" s="493"/>
      <c r="G2" s="493"/>
      <c r="H2" s="493"/>
      <c r="I2" s="493"/>
    </row>
    <row r="3" spans="1:14" ht="15" customHeight="1" x14ac:dyDescent="0.25">
      <c r="A3" s="496" t="s">
        <v>113</v>
      </c>
      <c r="B3" s="496"/>
      <c r="C3" s="496"/>
      <c r="D3" s="496"/>
      <c r="E3" s="496"/>
      <c r="F3" s="496"/>
      <c r="G3" s="496"/>
      <c r="H3" s="496"/>
      <c r="I3" s="496"/>
    </row>
    <row r="4" spans="1:14" x14ac:dyDescent="0.25">
      <c r="A4" s="319" t="s">
        <v>302</v>
      </c>
      <c r="B4" s="320" t="s">
        <v>476</v>
      </c>
      <c r="C4" s="499" t="s">
        <v>477</v>
      </c>
      <c r="D4" s="500"/>
      <c r="E4" s="500"/>
      <c r="F4" s="500"/>
      <c r="G4" s="500"/>
      <c r="H4" s="500"/>
      <c r="I4" s="501"/>
    </row>
    <row r="5" spans="1:14" x14ac:dyDescent="0.25">
      <c r="A5" s="321"/>
      <c r="B5" s="322"/>
      <c r="C5" s="79">
        <v>2013</v>
      </c>
      <c r="D5" s="79">
        <v>2014</v>
      </c>
      <c r="E5" s="79">
        <v>2015</v>
      </c>
      <c r="F5" s="79">
        <v>2016</v>
      </c>
      <c r="G5" s="323">
        <v>2017</v>
      </c>
      <c r="H5" s="79" t="s">
        <v>43</v>
      </c>
      <c r="I5" s="79" t="s">
        <v>116</v>
      </c>
    </row>
    <row r="6" spans="1:14" x14ac:dyDescent="0.25">
      <c r="A6" s="79">
        <v>1</v>
      </c>
      <c r="B6" s="79">
        <v>2</v>
      </c>
      <c r="C6" s="79">
        <v>4</v>
      </c>
      <c r="D6" s="79">
        <v>5</v>
      </c>
      <c r="E6" s="79">
        <v>6</v>
      </c>
      <c r="F6" s="79">
        <v>7</v>
      </c>
      <c r="G6" s="79">
        <v>8</v>
      </c>
      <c r="H6" s="323">
        <v>9</v>
      </c>
      <c r="I6" s="79">
        <v>10</v>
      </c>
    </row>
    <row r="7" spans="1:14" x14ac:dyDescent="0.25">
      <c r="A7" s="156" t="s">
        <v>45</v>
      </c>
      <c r="B7" s="156" t="s">
        <v>478</v>
      </c>
      <c r="C7" s="324">
        <v>81654.429999999993</v>
      </c>
      <c r="D7" s="324">
        <v>83695.360000000001</v>
      </c>
      <c r="E7" s="324">
        <v>89717.51</v>
      </c>
      <c r="F7" s="324">
        <v>93437.56</v>
      </c>
      <c r="G7" s="324">
        <v>95779.06</v>
      </c>
      <c r="H7" s="325">
        <v>111936.80420015138</v>
      </c>
      <c r="I7" s="326">
        <v>103721.78743518009</v>
      </c>
      <c r="K7" s="124"/>
    </row>
    <row r="8" spans="1:14" x14ac:dyDescent="0.25">
      <c r="A8" s="156" t="s">
        <v>546</v>
      </c>
      <c r="B8" s="327" t="s">
        <v>479</v>
      </c>
      <c r="C8" s="328">
        <v>77867.89</v>
      </c>
      <c r="D8" s="328">
        <v>79914.320000000007</v>
      </c>
      <c r="E8" s="328">
        <v>89603.51</v>
      </c>
      <c r="F8" s="328">
        <v>93329.56</v>
      </c>
      <c r="G8" s="328">
        <v>95680.06</v>
      </c>
      <c r="H8" s="329">
        <v>111661.38065473066</v>
      </c>
      <c r="I8" s="330">
        <v>103458.62161277773</v>
      </c>
      <c r="K8" s="124"/>
      <c r="L8" s="124"/>
    </row>
    <row r="9" spans="1:14" x14ac:dyDescent="0.25">
      <c r="A9" s="110">
        <v>1</v>
      </c>
      <c r="B9" s="110" t="s">
        <v>480</v>
      </c>
      <c r="C9" s="328">
        <v>61335.82</v>
      </c>
      <c r="D9" s="328">
        <v>62203.97</v>
      </c>
      <c r="E9" s="328">
        <v>58462.77</v>
      </c>
      <c r="F9" s="328">
        <v>61060.39</v>
      </c>
      <c r="G9" s="328">
        <v>62800.19</v>
      </c>
      <c r="H9" s="329">
        <v>68574.009999999995</v>
      </c>
      <c r="I9" s="330">
        <v>68826.070000000007</v>
      </c>
      <c r="K9" s="124"/>
      <c r="L9" s="124"/>
    </row>
    <row r="10" spans="1:14" x14ac:dyDescent="0.25">
      <c r="A10" s="110">
        <v>2</v>
      </c>
      <c r="B10" s="110" t="s">
        <v>481</v>
      </c>
      <c r="C10" s="328">
        <v>16532.07</v>
      </c>
      <c r="D10" s="328">
        <v>17710.349999999999</v>
      </c>
      <c r="E10" s="328">
        <v>31140.74</v>
      </c>
      <c r="F10" s="328">
        <v>32269.17</v>
      </c>
      <c r="G10" s="328">
        <v>32879.869999999995</v>
      </c>
      <c r="H10" s="329">
        <v>43087.370654730665</v>
      </c>
      <c r="I10" s="330">
        <v>34632.55161277773</v>
      </c>
      <c r="K10" s="124"/>
    </row>
    <row r="11" spans="1:14" x14ac:dyDescent="0.25">
      <c r="A11" s="156" t="s">
        <v>335</v>
      </c>
      <c r="B11" s="110" t="s">
        <v>547</v>
      </c>
      <c r="C11" s="344">
        <v>3786.54</v>
      </c>
      <c r="D11" s="344">
        <v>3781.04</v>
      </c>
      <c r="E11" s="344">
        <v>114</v>
      </c>
      <c r="F11" s="344">
        <v>108</v>
      </c>
      <c r="G11" s="344">
        <v>99</v>
      </c>
      <c r="H11" s="344">
        <v>275.42354542072223</v>
      </c>
      <c r="I11" s="344">
        <v>263.16582240235471</v>
      </c>
      <c r="K11" s="124"/>
      <c r="M11" s="331"/>
    </row>
    <row r="12" spans="1:14" x14ac:dyDescent="0.25">
      <c r="A12" s="156" t="s">
        <v>60</v>
      </c>
      <c r="B12" s="156" t="s">
        <v>482</v>
      </c>
      <c r="C12" s="324">
        <v>327719.89</v>
      </c>
      <c r="D12" s="324">
        <v>362483.29000000004</v>
      </c>
      <c r="E12" s="324">
        <v>384956.7</v>
      </c>
      <c r="F12" s="324">
        <v>391551.75</v>
      </c>
      <c r="G12" s="324">
        <v>376071.97</v>
      </c>
      <c r="H12" s="325">
        <v>417306.44582566025</v>
      </c>
      <c r="I12" s="326">
        <v>439278.62137120008</v>
      </c>
      <c r="K12" s="124"/>
    </row>
    <row r="13" spans="1:14" x14ac:dyDescent="0.25">
      <c r="A13" s="156" t="s">
        <v>164</v>
      </c>
      <c r="B13" s="327" t="s">
        <v>483</v>
      </c>
      <c r="C13" s="330">
        <v>234809.15000000002</v>
      </c>
      <c r="D13" s="330">
        <v>274586.32</v>
      </c>
      <c r="E13" s="330">
        <v>299572.28000000003</v>
      </c>
      <c r="F13" s="330">
        <v>308284.84999999998</v>
      </c>
      <c r="G13" s="330">
        <v>288190.87</v>
      </c>
      <c r="H13" s="329">
        <v>315319.70213130792</v>
      </c>
      <c r="I13" s="330">
        <v>329391.05054113443</v>
      </c>
      <c r="J13" s="124"/>
      <c r="K13" s="124"/>
      <c r="L13" s="332"/>
    </row>
    <row r="14" spans="1:14" x14ac:dyDescent="0.25">
      <c r="A14" s="110">
        <v>1</v>
      </c>
      <c r="B14" s="110" t="s">
        <v>484</v>
      </c>
      <c r="C14" s="328">
        <v>102261.22</v>
      </c>
      <c r="D14" s="328">
        <v>135175.29</v>
      </c>
      <c r="E14" s="328">
        <v>144619.1</v>
      </c>
      <c r="F14" s="328">
        <v>159629.15</v>
      </c>
      <c r="G14" s="328">
        <v>147525.48000000001</v>
      </c>
      <c r="H14" s="329">
        <v>169007.06743612414</v>
      </c>
      <c r="I14" s="333">
        <v>182004.37345647416</v>
      </c>
      <c r="K14" s="124"/>
    </row>
    <row r="15" spans="1:14" x14ac:dyDescent="0.25">
      <c r="A15" s="502">
        <v>2</v>
      </c>
      <c r="B15" s="334" t="s">
        <v>485</v>
      </c>
      <c r="C15" s="505">
        <f>SUM(C17:C18)</f>
        <v>132547.93</v>
      </c>
      <c r="D15" s="505">
        <f t="shared" ref="D15:I15" si="0">SUM(D17:D18)</f>
        <v>139411.03</v>
      </c>
      <c r="E15" s="505">
        <f t="shared" si="0"/>
        <v>154953.18</v>
      </c>
      <c r="F15" s="505">
        <f t="shared" si="0"/>
        <v>148655.70000000001</v>
      </c>
      <c r="G15" s="505">
        <f t="shared" si="0"/>
        <v>140665.39000000001</v>
      </c>
      <c r="H15" s="505">
        <f t="shared" si="0"/>
        <v>146312.63469518375</v>
      </c>
      <c r="I15" s="505">
        <f t="shared" si="0"/>
        <v>147386.67708466027</v>
      </c>
      <c r="K15" s="124"/>
      <c r="M15" s="124"/>
      <c r="N15" s="332"/>
    </row>
    <row r="16" spans="1:14" ht="11.25" customHeight="1" x14ac:dyDescent="0.25">
      <c r="A16" s="503"/>
      <c r="B16" s="335" t="s">
        <v>486</v>
      </c>
      <c r="C16" s="505"/>
      <c r="D16" s="505"/>
      <c r="E16" s="505"/>
      <c r="F16" s="505"/>
      <c r="G16" s="505"/>
      <c r="H16" s="505"/>
      <c r="I16" s="505"/>
      <c r="K16" s="124"/>
    </row>
    <row r="17" spans="1:13" ht="13.5" x14ac:dyDescent="0.25">
      <c r="A17" s="503"/>
      <c r="B17" s="335" t="s">
        <v>548</v>
      </c>
      <c r="C17" s="328">
        <v>23943.360000000001</v>
      </c>
      <c r="D17" s="328">
        <v>33225.919999999998</v>
      </c>
      <c r="E17" s="328">
        <v>33710.589999999997</v>
      </c>
      <c r="F17" s="328">
        <v>33515.18</v>
      </c>
      <c r="G17" s="328">
        <v>28645.61</v>
      </c>
      <c r="H17" s="329">
        <v>29493.162625357258</v>
      </c>
      <c r="I17" s="333">
        <v>33845.19604663027</v>
      </c>
      <c r="K17" s="124"/>
    </row>
    <row r="18" spans="1:13" ht="13.5" x14ac:dyDescent="0.25">
      <c r="A18" s="504"/>
      <c r="B18" s="336" t="s">
        <v>549</v>
      </c>
      <c r="C18" s="328">
        <v>108604.57</v>
      </c>
      <c r="D18" s="328">
        <v>106185.11</v>
      </c>
      <c r="E18" s="328">
        <v>121242.59</v>
      </c>
      <c r="F18" s="328">
        <v>115140.52</v>
      </c>
      <c r="G18" s="328">
        <v>112019.78</v>
      </c>
      <c r="H18" s="329">
        <v>116819.4720698265</v>
      </c>
      <c r="I18" s="333">
        <v>113541.48103803</v>
      </c>
      <c r="K18" s="124"/>
      <c r="M18" s="124"/>
    </row>
    <row r="19" spans="1:13" x14ac:dyDescent="0.25">
      <c r="A19" s="156" t="s">
        <v>550</v>
      </c>
      <c r="B19" s="327" t="s">
        <v>487</v>
      </c>
      <c r="C19" s="328">
        <v>92910.74</v>
      </c>
      <c r="D19" s="328">
        <v>87896.97</v>
      </c>
      <c r="E19" s="328">
        <v>85384.42</v>
      </c>
      <c r="F19" s="328">
        <v>83266.899999999994</v>
      </c>
      <c r="G19" s="328">
        <v>87881.1</v>
      </c>
      <c r="H19" s="329">
        <v>101986.74369435232</v>
      </c>
      <c r="I19" s="337">
        <v>109887.57083006561</v>
      </c>
      <c r="K19" s="124"/>
      <c r="M19" s="124"/>
    </row>
    <row r="20" spans="1:13" x14ac:dyDescent="0.25">
      <c r="A20" s="156" t="s">
        <v>68</v>
      </c>
      <c r="B20" s="156" t="s">
        <v>488</v>
      </c>
      <c r="C20" s="324">
        <v>409374.32</v>
      </c>
      <c r="D20" s="324">
        <v>446178.65</v>
      </c>
      <c r="E20" s="324">
        <v>474674.21</v>
      </c>
      <c r="F20" s="324">
        <v>484989.31</v>
      </c>
      <c r="G20" s="324">
        <v>471851.02999999997</v>
      </c>
      <c r="H20" s="325">
        <v>529243.25002581161</v>
      </c>
      <c r="I20" s="338">
        <v>543000.40880638012</v>
      </c>
      <c r="K20" s="124"/>
    </row>
    <row r="21" spans="1:13" x14ac:dyDescent="0.25">
      <c r="A21" s="339"/>
      <c r="B21" s="506" t="s">
        <v>240</v>
      </c>
      <c r="C21" s="506"/>
      <c r="D21" s="506"/>
      <c r="E21" s="506"/>
      <c r="F21" s="506"/>
      <c r="G21" s="506"/>
      <c r="H21" s="506"/>
      <c r="I21" s="506"/>
    </row>
    <row r="22" spans="1:13" ht="24" x14ac:dyDescent="0.25">
      <c r="A22" s="110" t="s">
        <v>462</v>
      </c>
      <c r="B22" s="110" t="s">
        <v>489</v>
      </c>
      <c r="C22" s="340">
        <f>C7/C$20*100</f>
        <v>19.946153437274717</v>
      </c>
      <c r="D22" s="340">
        <f t="shared" ref="D22:I22" si="1">D7/D$20*100</f>
        <v>18.75826196524643</v>
      </c>
      <c r="E22" s="340">
        <f t="shared" si="1"/>
        <v>18.90086044489335</v>
      </c>
      <c r="F22" s="340">
        <f t="shared" si="1"/>
        <v>19.265900932950462</v>
      </c>
      <c r="G22" s="340">
        <f t="shared" si="1"/>
        <v>20.298580253178635</v>
      </c>
      <c r="H22" s="340">
        <f t="shared" si="1"/>
        <v>21.150350844284198</v>
      </c>
      <c r="I22" s="340">
        <f t="shared" si="1"/>
        <v>19.101603931234717</v>
      </c>
      <c r="K22" s="341"/>
    </row>
    <row r="23" spans="1:13" ht="24" x14ac:dyDescent="0.25">
      <c r="A23" s="110" t="s">
        <v>464</v>
      </c>
      <c r="B23" s="110" t="s">
        <v>490</v>
      </c>
      <c r="C23" s="340">
        <f>C12/C$20*100</f>
        <v>80.053846562725283</v>
      </c>
      <c r="D23" s="340">
        <f t="shared" ref="D23:I23" si="2">D12/D$20*100</f>
        <v>81.241738034753581</v>
      </c>
      <c r="E23" s="340">
        <f t="shared" si="2"/>
        <v>81.099139555106646</v>
      </c>
      <c r="F23" s="340">
        <f t="shared" si="2"/>
        <v>80.734099067049542</v>
      </c>
      <c r="G23" s="340">
        <f t="shared" si="2"/>
        <v>79.701419746821372</v>
      </c>
      <c r="H23" s="340">
        <f t="shared" si="2"/>
        <v>78.849649155715809</v>
      </c>
      <c r="I23" s="340">
        <f t="shared" si="2"/>
        <v>80.898396068765294</v>
      </c>
      <c r="K23" s="342"/>
    </row>
    <row r="24" spans="1:13" x14ac:dyDescent="0.25">
      <c r="A24" s="498" t="s">
        <v>491</v>
      </c>
      <c r="B24" s="498"/>
      <c r="C24" s="498"/>
      <c r="D24" s="498"/>
      <c r="E24" s="498"/>
      <c r="F24" s="498"/>
      <c r="G24" s="498"/>
      <c r="H24" s="498"/>
      <c r="I24" s="498"/>
    </row>
    <row r="25" spans="1:13" x14ac:dyDescent="0.25">
      <c r="A25" s="498" t="s">
        <v>541</v>
      </c>
      <c r="B25" s="498"/>
      <c r="C25" s="498"/>
      <c r="D25" s="498"/>
      <c r="E25" s="498"/>
      <c r="F25" s="498"/>
      <c r="G25" s="498"/>
      <c r="H25" s="498"/>
      <c r="I25" s="498"/>
    </row>
    <row r="26" spans="1:13" x14ac:dyDescent="0.25">
      <c r="A26" s="498" t="s">
        <v>492</v>
      </c>
      <c r="B26" s="498"/>
      <c r="C26" s="498"/>
      <c r="D26" s="498"/>
      <c r="E26" s="498"/>
      <c r="F26" s="498"/>
      <c r="G26" s="498"/>
      <c r="H26" s="498"/>
      <c r="I26" s="498"/>
    </row>
    <row r="27" spans="1:13" x14ac:dyDescent="0.25">
      <c r="A27" s="498" t="s">
        <v>493</v>
      </c>
      <c r="B27" s="498"/>
      <c r="C27" s="498"/>
      <c r="D27" s="498"/>
      <c r="E27" s="498"/>
      <c r="F27" s="498"/>
      <c r="G27" s="498"/>
      <c r="H27" s="498"/>
      <c r="I27" s="498"/>
    </row>
    <row r="28" spans="1:13" x14ac:dyDescent="0.25">
      <c r="A28" s="498" t="s">
        <v>494</v>
      </c>
      <c r="B28" s="498"/>
      <c r="C28" s="498"/>
      <c r="D28" s="498"/>
      <c r="E28" s="498"/>
      <c r="F28" s="498"/>
      <c r="G28" s="498"/>
      <c r="H28" s="498"/>
      <c r="I28" s="498"/>
    </row>
    <row r="29" spans="1:13" x14ac:dyDescent="0.25">
      <c r="A29" s="343"/>
    </row>
  </sheetData>
  <mergeCells count="18">
    <mergeCell ref="A26:I26"/>
    <mergeCell ref="A27:I27"/>
    <mergeCell ref="A3:I3"/>
    <mergeCell ref="A1:I1"/>
    <mergeCell ref="A28:I28"/>
    <mergeCell ref="A2:I2"/>
    <mergeCell ref="C4:I4"/>
    <mergeCell ref="A15:A18"/>
    <mergeCell ref="C15:C16"/>
    <mergeCell ref="D15:D16"/>
    <mergeCell ref="E15:E16"/>
    <mergeCell ref="F15:F16"/>
    <mergeCell ref="G15:G16"/>
    <mergeCell ref="H15:H16"/>
    <mergeCell ref="I15:I16"/>
    <mergeCell ref="B21:I21"/>
    <mergeCell ref="A24:I24"/>
    <mergeCell ref="A25:I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Normal="100" workbookViewId="0">
      <selection activeCell="J25" sqref="J25"/>
    </sheetView>
  </sheetViews>
  <sheetFormatPr defaultRowHeight="10.5" customHeight="1" x14ac:dyDescent="0.2"/>
  <cols>
    <col min="1" max="1" width="4.5703125" style="9" bestFit="1" customWidth="1"/>
    <col min="2" max="2" width="3.42578125" style="9" customWidth="1"/>
    <col min="3" max="3" width="16.7109375" style="9" customWidth="1"/>
    <col min="4" max="4" width="11.140625" style="9" customWidth="1"/>
    <col min="5" max="5" width="9.7109375" style="9" customWidth="1"/>
    <col min="6" max="6" width="10.140625" style="9" customWidth="1"/>
    <col min="7" max="7" width="11.140625" style="9" customWidth="1"/>
    <col min="8" max="8" width="13.7109375" style="9" customWidth="1"/>
    <col min="9" max="9" width="9.140625" style="9"/>
    <col min="10" max="10" width="14.85546875" style="9" bestFit="1" customWidth="1"/>
    <col min="11" max="256" width="9.140625" style="9"/>
    <col min="257" max="257" width="4.5703125" style="9" bestFit="1" customWidth="1"/>
    <col min="258" max="258" width="11" style="9" customWidth="1"/>
    <col min="259" max="259" width="29" style="9" customWidth="1"/>
    <col min="260" max="260" width="14.85546875" style="9" customWidth="1"/>
    <col min="261" max="262" width="13.7109375" style="9" customWidth="1"/>
    <col min="263" max="263" width="14" style="9" customWidth="1"/>
    <col min="264" max="264" width="16.42578125" style="9" customWidth="1"/>
    <col min="265" max="512" width="9.140625" style="9"/>
    <col min="513" max="513" width="4.5703125" style="9" bestFit="1" customWidth="1"/>
    <col min="514" max="514" width="11" style="9" customWidth="1"/>
    <col min="515" max="515" width="29" style="9" customWidth="1"/>
    <col min="516" max="516" width="14.85546875" style="9" customWidth="1"/>
    <col min="517" max="518" width="13.7109375" style="9" customWidth="1"/>
    <col min="519" max="519" width="14" style="9" customWidth="1"/>
    <col min="520" max="520" width="16.42578125" style="9" customWidth="1"/>
    <col min="521" max="768" width="9.140625" style="9"/>
    <col min="769" max="769" width="4.5703125" style="9" bestFit="1" customWidth="1"/>
    <col min="770" max="770" width="11" style="9" customWidth="1"/>
    <col min="771" max="771" width="29" style="9" customWidth="1"/>
    <col min="772" max="772" width="14.85546875" style="9" customWidth="1"/>
    <col min="773" max="774" width="13.7109375" style="9" customWidth="1"/>
    <col min="775" max="775" width="14" style="9" customWidth="1"/>
    <col min="776" max="776" width="16.42578125" style="9" customWidth="1"/>
    <col min="777" max="1024" width="9.140625" style="9"/>
    <col min="1025" max="1025" width="4.5703125" style="9" bestFit="1" customWidth="1"/>
    <col min="1026" max="1026" width="11" style="9" customWidth="1"/>
    <col min="1027" max="1027" width="29" style="9" customWidth="1"/>
    <col min="1028" max="1028" width="14.85546875" style="9" customWidth="1"/>
    <col min="1029" max="1030" width="13.7109375" style="9" customWidth="1"/>
    <col min="1031" max="1031" width="14" style="9" customWidth="1"/>
    <col min="1032" max="1032" width="16.42578125" style="9" customWidth="1"/>
    <col min="1033" max="1280" width="9.140625" style="9"/>
    <col min="1281" max="1281" width="4.5703125" style="9" bestFit="1" customWidth="1"/>
    <col min="1282" max="1282" width="11" style="9" customWidth="1"/>
    <col min="1283" max="1283" width="29" style="9" customWidth="1"/>
    <col min="1284" max="1284" width="14.85546875" style="9" customWidth="1"/>
    <col min="1285" max="1286" width="13.7109375" style="9" customWidth="1"/>
    <col min="1287" max="1287" width="14" style="9" customWidth="1"/>
    <col min="1288" max="1288" width="16.42578125" style="9" customWidth="1"/>
    <col min="1289" max="1536" width="9.140625" style="9"/>
    <col min="1537" max="1537" width="4.5703125" style="9" bestFit="1" customWidth="1"/>
    <col min="1538" max="1538" width="11" style="9" customWidth="1"/>
    <col min="1539" max="1539" width="29" style="9" customWidth="1"/>
    <col min="1540" max="1540" width="14.85546875" style="9" customWidth="1"/>
    <col min="1541" max="1542" width="13.7109375" style="9" customWidth="1"/>
    <col min="1543" max="1543" width="14" style="9" customWidth="1"/>
    <col min="1544" max="1544" width="16.42578125" style="9" customWidth="1"/>
    <col min="1545" max="1792" width="9.140625" style="9"/>
    <col min="1793" max="1793" width="4.5703125" style="9" bestFit="1" customWidth="1"/>
    <col min="1794" max="1794" width="11" style="9" customWidth="1"/>
    <col min="1795" max="1795" width="29" style="9" customWidth="1"/>
    <col min="1796" max="1796" width="14.85546875" style="9" customWidth="1"/>
    <col min="1797" max="1798" width="13.7109375" style="9" customWidth="1"/>
    <col min="1799" max="1799" width="14" style="9" customWidth="1"/>
    <col min="1800" max="1800" width="16.42578125" style="9" customWidth="1"/>
    <col min="1801" max="2048" width="9.140625" style="9"/>
    <col min="2049" max="2049" width="4.5703125" style="9" bestFit="1" customWidth="1"/>
    <col min="2050" max="2050" width="11" style="9" customWidth="1"/>
    <col min="2051" max="2051" width="29" style="9" customWidth="1"/>
    <col min="2052" max="2052" width="14.85546875" style="9" customWidth="1"/>
    <col min="2053" max="2054" width="13.7109375" style="9" customWidth="1"/>
    <col min="2055" max="2055" width="14" style="9" customWidth="1"/>
    <col min="2056" max="2056" width="16.42578125" style="9" customWidth="1"/>
    <col min="2057" max="2304" width="9.140625" style="9"/>
    <col min="2305" max="2305" width="4.5703125" style="9" bestFit="1" customWidth="1"/>
    <col min="2306" max="2306" width="11" style="9" customWidth="1"/>
    <col min="2307" max="2307" width="29" style="9" customWidth="1"/>
    <col min="2308" max="2308" width="14.85546875" style="9" customWidth="1"/>
    <col min="2309" max="2310" width="13.7109375" style="9" customWidth="1"/>
    <col min="2311" max="2311" width="14" style="9" customWidth="1"/>
    <col min="2312" max="2312" width="16.42578125" style="9" customWidth="1"/>
    <col min="2313" max="2560" width="9.140625" style="9"/>
    <col min="2561" max="2561" width="4.5703125" style="9" bestFit="1" customWidth="1"/>
    <col min="2562" max="2562" width="11" style="9" customWidth="1"/>
    <col min="2563" max="2563" width="29" style="9" customWidth="1"/>
    <col min="2564" max="2564" width="14.85546875" style="9" customWidth="1"/>
    <col min="2565" max="2566" width="13.7109375" style="9" customWidth="1"/>
    <col min="2567" max="2567" width="14" style="9" customWidth="1"/>
    <col min="2568" max="2568" width="16.42578125" style="9" customWidth="1"/>
    <col min="2569" max="2816" width="9.140625" style="9"/>
    <col min="2817" max="2817" width="4.5703125" style="9" bestFit="1" customWidth="1"/>
    <col min="2818" max="2818" width="11" style="9" customWidth="1"/>
    <col min="2819" max="2819" width="29" style="9" customWidth="1"/>
    <col min="2820" max="2820" width="14.85546875" style="9" customWidth="1"/>
    <col min="2821" max="2822" width="13.7109375" style="9" customWidth="1"/>
    <col min="2823" max="2823" width="14" style="9" customWidth="1"/>
    <col min="2824" max="2824" width="16.42578125" style="9" customWidth="1"/>
    <col min="2825" max="3072" width="9.140625" style="9"/>
    <col min="3073" max="3073" width="4.5703125" style="9" bestFit="1" customWidth="1"/>
    <col min="3074" max="3074" width="11" style="9" customWidth="1"/>
    <col min="3075" max="3075" width="29" style="9" customWidth="1"/>
    <col min="3076" max="3076" width="14.85546875" style="9" customWidth="1"/>
    <col min="3077" max="3078" width="13.7109375" style="9" customWidth="1"/>
    <col min="3079" max="3079" width="14" style="9" customWidth="1"/>
    <col min="3080" max="3080" width="16.42578125" style="9" customWidth="1"/>
    <col min="3081" max="3328" width="9.140625" style="9"/>
    <col min="3329" max="3329" width="4.5703125" style="9" bestFit="1" customWidth="1"/>
    <col min="3330" max="3330" width="11" style="9" customWidth="1"/>
    <col min="3331" max="3331" width="29" style="9" customWidth="1"/>
    <col min="3332" max="3332" width="14.85546875" style="9" customWidth="1"/>
    <col min="3333" max="3334" width="13.7109375" style="9" customWidth="1"/>
    <col min="3335" max="3335" width="14" style="9" customWidth="1"/>
    <col min="3336" max="3336" width="16.42578125" style="9" customWidth="1"/>
    <col min="3337" max="3584" width="9.140625" style="9"/>
    <col min="3585" max="3585" width="4.5703125" style="9" bestFit="1" customWidth="1"/>
    <col min="3586" max="3586" width="11" style="9" customWidth="1"/>
    <col min="3587" max="3587" width="29" style="9" customWidth="1"/>
    <col min="3588" max="3588" width="14.85546875" style="9" customWidth="1"/>
    <col min="3589" max="3590" width="13.7109375" style="9" customWidth="1"/>
    <col min="3591" max="3591" width="14" style="9" customWidth="1"/>
    <col min="3592" max="3592" width="16.42578125" style="9" customWidth="1"/>
    <col min="3593" max="3840" width="9.140625" style="9"/>
    <col min="3841" max="3841" width="4.5703125" style="9" bestFit="1" customWidth="1"/>
    <col min="3842" max="3842" width="11" style="9" customWidth="1"/>
    <col min="3843" max="3843" width="29" style="9" customWidth="1"/>
    <col min="3844" max="3844" width="14.85546875" style="9" customWidth="1"/>
    <col min="3845" max="3846" width="13.7109375" style="9" customWidth="1"/>
    <col min="3847" max="3847" width="14" style="9" customWidth="1"/>
    <col min="3848" max="3848" width="16.42578125" style="9" customWidth="1"/>
    <col min="3849" max="4096" width="9.140625" style="9"/>
    <col min="4097" max="4097" width="4.5703125" style="9" bestFit="1" customWidth="1"/>
    <col min="4098" max="4098" width="11" style="9" customWidth="1"/>
    <col min="4099" max="4099" width="29" style="9" customWidth="1"/>
    <col min="4100" max="4100" width="14.85546875" style="9" customWidth="1"/>
    <col min="4101" max="4102" width="13.7109375" style="9" customWidth="1"/>
    <col min="4103" max="4103" width="14" style="9" customWidth="1"/>
    <col min="4104" max="4104" width="16.42578125" style="9" customWidth="1"/>
    <col min="4105" max="4352" width="9.140625" style="9"/>
    <col min="4353" max="4353" width="4.5703125" style="9" bestFit="1" customWidth="1"/>
    <col min="4354" max="4354" width="11" style="9" customWidth="1"/>
    <col min="4355" max="4355" width="29" style="9" customWidth="1"/>
    <col min="4356" max="4356" width="14.85546875" style="9" customWidth="1"/>
    <col min="4357" max="4358" width="13.7109375" style="9" customWidth="1"/>
    <col min="4359" max="4359" width="14" style="9" customWidth="1"/>
    <col min="4360" max="4360" width="16.42578125" style="9" customWidth="1"/>
    <col min="4361" max="4608" width="9.140625" style="9"/>
    <col min="4609" max="4609" width="4.5703125" style="9" bestFit="1" customWidth="1"/>
    <col min="4610" max="4610" width="11" style="9" customWidth="1"/>
    <col min="4611" max="4611" width="29" style="9" customWidth="1"/>
    <col min="4612" max="4612" width="14.85546875" style="9" customWidth="1"/>
    <col min="4613" max="4614" width="13.7109375" style="9" customWidth="1"/>
    <col min="4615" max="4615" width="14" style="9" customWidth="1"/>
    <col min="4616" max="4616" width="16.42578125" style="9" customWidth="1"/>
    <col min="4617" max="4864" width="9.140625" style="9"/>
    <col min="4865" max="4865" width="4.5703125" style="9" bestFit="1" customWidth="1"/>
    <col min="4866" max="4866" width="11" style="9" customWidth="1"/>
    <col min="4867" max="4867" width="29" style="9" customWidth="1"/>
    <col min="4868" max="4868" width="14.85546875" style="9" customWidth="1"/>
    <col min="4869" max="4870" width="13.7109375" style="9" customWidth="1"/>
    <col min="4871" max="4871" width="14" style="9" customWidth="1"/>
    <col min="4872" max="4872" width="16.42578125" style="9" customWidth="1"/>
    <col min="4873" max="5120" width="9.140625" style="9"/>
    <col min="5121" max="5121" width="4.5703125" style="9" bestFit="1" customWidth="1"/>
    <col min="5122" max="5122" width="11" style="9" customWidth="1"/>
    <col min="5123" max="5123" width="29" style="9" customWidth="1"/>
    <col min="5124" max="5124" width="14.85546875" style="9" customWidth="1"/>
    <col min="5125" max="5126" width="13.7109375" style="9" customWidth="1"/>
    <col min="5127" max="5127" width="14" style="9" customWidth="1"/>
    <col min="5128" max="5128" width="16.42578125" style="9" customWidth="1"/>
    <col min="5129" max="5376" width="9.140625" style="9"/>
    <col min="5377" max="5377" width="4.5703125" style="9" bestFit="1" customWidth="1"/>
    <col min="5378" max="5378" width="11" style="9" customWidth="1"/>
    <col min="5379" max="5379" width="29" style="9" customWidth="1"/>
    <col min="5380" max="5380" width="14.85546875" style="9" customWidth="1"/>
    <col min="5381" max="5382" width="13.7109375" style="9" customWidth="1"/>
    <col min="5383" max="5383" width="14" style="9" customWidth="1"/>
    <col min="5384" max="5384" width="16.42578125" style="9" customWidth="1"/>
    <col min="5385" max="5632" width="9.140625" style="9"/>
    <col min="5633" max="5633" width="4.5703125" style="9" bestFit="1" customWidth="1"/>
    <col min="5634" max="5634" width="11" style="9" customWidth="1"/>
    <col min="5635" max="5635" width="29" style="9" customWidth="1"/>
    <col min="5636" max="5636" width="14.85546875" style="9" customWidth="1"/>
    <col min="5637" max="5638" width="13.7109375" style="9" customWidth="1"/>
    <col min="5639" max="5639" width="14" style="9" customWidth="1"/>
    <col min="5640" max="5640" width="16.42578125" style="9" customWidth="1"/>
    <col min="5641" max="5888" width="9.140625" style="9"/>
    <col min="5889" max="5889" width="4.5703125" style="9" bestFit="1" customWidth="1"/>
    <col min="5890" max="5890" width="11" style="9" customWidth="1"/>
    <col min="5891" max="5891" width="29" style="9" customWidth="1"/>
    <col min="5892" max="5892" width="14.85546875" style="9" customWidth="1"/>
    <col min="5893" max="5894" width="13.7109375" style="9" customWidth="1"/>
    <col min="5895" max="5895" width="14" style="9" customWidth="1"/>
    <col min="5896" max="5896" width="16.42578125" style="9" customWidth="1"/>
    <col min="5897" max="6144" width="9.140625" style="9"/>
    <col min="6145" max="6145" width="4.5703125" style="9" bestFit="1" customWidth="1"/>
    <col min="6146" max="6146" width="11" style="9" customWidth="1"/>
    <col min="6147" max="6147" width="29" style="9" customWidth="1"/>
    <col min="6148" max="6148" width="14.85546875" style="9" customWidth="1"/>
    <col min="6149" max="6150" width="13.7109375" style="9" customWidth="1"/>
    <col min="6151" max="6151" width="14" style="9" customWidth="1"/>
    <col min="6152" max="6152" width="16.42578125" style="9" customWidth="1"/>
    <col min="6153" max="6400" width="9.140625" style="9"/>
    <col min="6401" max="6401" width="4.5703125" style="9" bestFit="1" customWidth="1"/>
    <col min="6402" max="6402" width="11" style="9" customWidth="1"/>
    <col min="6403" max="6403" width="29" style="9" customWidth="1"/>
    <col min="6404" max="6404" width="14.85546875" style="9" customWidth="1"/>
    <col min="6405" max="6406" width="13.7109375" style="9" customWidth="1"/>
    <col min="6407" max="6407" width="14" style="9" customWidth="1"/>
    <col min="6408" max="6408" width="16.42578125" style="9" customWidth="1"/>
    <col min="6409" max="6656" width="9.140625" style="9"/>
    <col min="6657" max="6657" width="4.5703125" style="9" bestFit="1" customWidth="1"/>
    <col min="6658" max="6658" width="11" style="9" customWidth="1"/>
    <col min="6659" max="6659" width="29" style="9" customWidth="1"/>
    <col min="6660" max="6660" width="14.85546875" style="9" customWidth="1"/>
    <col min="6661" max="6662" width="13.7109375" style="9" customWidth="1"/>
    <col min="6663" max="6663" width="14" style="9" customWidth="1"/>
    <col min="6664" max="6664" width="16.42578125" style="9" customWidth="1"/>
    <col min="6665" max="6912" width="9.140625" style="9"/>
    <col min="6913" max="6913" width="4.5703125" style="9" bestFit="1" customWidth="1"/>
    <col min="6914" max="6914" width="11" style="9" customWidth="1"/>
    <col min="6915" max="6915" width="29" style="9" customWidth="1"/>
    <col min="6916" max="6916" width="14.85546875" style="9" customWidth="1"/>
    <col min="6917" max="6918" width="13.7109375" style="9" customWidth="1"/>
    <col min="6919" max="6919" width="14" style="9" customWidth="1"/>
    <col min="6920" max="6920" width="16.42578125" style="9" customWidth="1"/>
    <col min="6921" max="7168" width="9.140625" style="9"/>
    <col min="7169" max="7169" width="4.5703125" style="9" bestFit="1" customWidth="1"/>
    <col min="7170" max="7170" width="11" style="9" customWidth="1"/>
    <col min="7171" max="7171" width="29" style="9" customWidth="1"/>
    <col min="7172" max="7172" width="14.85546875" style="9" customWidth="1"/>
    <col min="7173" max="7174" width="13.7109375" style="9" customWidth="1"/>
    <col min="7175" max="7175" width="14" style="9" customWidth="1"/>
    <col min="7176" max="7176" width="16.42578125" style="9" customWidth="1"/>
    <col min="7177" max="7424" width="9.140625" style="9"/>
    <col min="7425" max="7425" width="4.5703125" style="9" bestFit="1" customWidth="1"/>
    <col min="7426" max="7426" width="11" style="9" customWidth="1"/>
    <col min="7427" max="7427" width="29" style="9" customWidth="1"/>
    <col min="7428" max="7428" width="14.85546875" style="9" customWidth="1"/>
    <col min="7429" max="7430" width="13.7109375" style="9" customWidth="1"/>
    <col min="7431" max="7431" width="14" style="9" customWidth="1"/>
    <col min="7432" max="7432" width="16.42578125" style="9" customWidth="1"/>
    <col min="7433" max="7680" width="9.140625" style="9"/>
    <col min="7681" max="7681" width="4.5703125" style="9" bestFit="1" customWidth="1"/>
    <col min="7682" max="7682" width="11" style="9" customWidth="1"/>
    <col min="7683" max="7683" width="29" style="9" customWidth="1"/>
    <col min="7684" max="7684" width="14.85546875" style="9" customWidth="1"/>
    <col min="7685" max="7686" width="13.7109375" style="9" customWidth="1"/>
    <col min="7687" max="7687" width="14" style="9" customWidth="1"/>
    <col min="7688" max="7688" width="16.42578125" style="9" customWidth="1"/>
    <col min="7689" max="7936" width="9.140625" style="9"/>
    <col min="7937" max="7937" width="4.5703125" style="9" bestFit="1" customWidth="1"/>
    <col min="7938" max="7938" width="11" style="9" customWidth="1"/>
    <col min="7939" max="7939" width="29" style="9" customWidth="1"/>
    <col min="7940" max="7940" width="14.85546875" style="9" customWidth="1"/>
    <col min="7941" max="7942" width="13.7109375" style="9" customWidth="1"/>
    <col min="7943" max="7943" width="14" style="9" customWidth="1"/>
    <col min="7944" max="7944" width="16.42578125" style="9" customWidth="1"/>
    <col min="7945" max="8192" width="9.140625" style="9"/>
    <col min="8193" max="8193" width="4.5703125" style="9" bestFit="1" customWidth="1"/>
    <col min="8194" max="8194" width="11" style="9" customWidth="1"/>
    <col min="8195" max="8195" width="29" style="9" customWidth="1"/>
    <col min="8196" max="8196" width="14.85546875" style="9" customWidth="1"/>
    <col min="8197" max="8198" width="13.7109375" style="9" customWidth="1"/>
    <col min="8199" max="8199" width="14" style="9" customWidth="1"/>
    <col min="8200" max="8200" width="16.42578125" style="9" customWidth="1"/>
    <col min="8201" max="8448" width="9.140625" style="9"/>
    <col min="8449" max="8449" width="4.5703125" style="9" bestFit="1" customWidth="1"/>
    <col min="8450" max="8450" width="11" style="9" customWidth="1"/>
    <col min="8451" max="8451" width="29" style="9" customWidth="1"/>
    <col min="8452" max="8452" width="14.85546875" style="9" customWidth="1"/>
    <col min="8453" max="8454" width="13.7109375" style="9" customWidth="1"/>
    <col min="8455" max="8455" width="14" style="9" customWidth="1"/>
    <col min="8456" max="8456" width="16.42578125" style="9" customWidth="1"/>
    <col min="8457" max="8704" width="9.140625" style="9"/>
    <col min="8705" max="8705" width="4.5703125" style="9" bestFit="1" customWidth="1"/>
    <col min="8706" max="8706" width="11" style="9" customWidth="1"/>
    <col min="8707" max="8707" width="29" style="9" customWidth="1"/>
    <col min="8708" max="8708" width="14.85546875" style="9" customWidth="1"/>
    <col min="8709" max="8710" width="13.7109375" style="9" customWidth="1"/>
    <col min="8711" max="8711" width="14" style="9" customWidth="1"/>
    <col min="8712" max="8712" width="16.42578125" style="9" customWidth="1"/>
    <col min="8713" max="8960" width="9.140625" style="9"/>
    <col min="8961" max="8961" width="4.5703125" style="9" bestFit="1" customWidth="1"/>
    <col min="8962" max="8962" width="11" style="9" customWidth="1"/>
    <col min="8963" max="8963" width="29" style="9" customWidth="1"/>
    <col min="8964" max="8964" width="14.85546875" style="9" customWidth="1"/>
    <col min="8965" max="8966" width="13.7109375" style="9" customWidth="1"/>
    <col min="8967" max="8967" width="14" style="9" customWidth="1"/>
    <col min="8968" max="8968" width="16.42578125" style="9" customWidth="1"/>
    <col min="8969" max="9216" width="9.140625" style="9"/>
    <col min="9217" max="9217" width="4.5703125" style="9" bestFit="1" customWidth="1"/>
    <col min="9218" max="9218" width="11" style="9" customWidth="1"/>
    <col min="9219" max="9219" width="29" style="9" customWidth="1"/>
    <col min="9220" max="9220" width="14.85546875" style="9" customWidth="1"/>
    <col min="9221" max="9222" width="13.7109375" style="9" customWidth="1"/>
    <col min="9223" max="9223" width="14" style="9" customWidth="1"/>
    <col min="9224" max="9224" width="16.42578125" style="9" customWidth="1"/>
    <col min="9225" max="9472" width="9.140625" style="9"/>
    <col min="9473" max="9473" width="4.5703125" style="9" bestFit="1" customWidth="1"/>
    <col min="9474" max="9474" width="11" style="9" customWidth="1"/>
    <col min="9475" max="9475" width="29" style="9" customWidth="1"/>
    <col min="9476" max="9476" width="14.85546875" style="9" customWidth="1"/>
    <col min="9477" max="9478" width="13.7109375" style="9" customWidth="1"/>
    <col min="9479" max="9479" width="14" style="9" customWidth="1"/>
    <col min="9480" max="9480" width="16.42578125" style="9" customWidth="1"/>
    <col min="9481" max="9728" width="9.140625" style="9"/>
    <col min="9729" max="9729" width="4.5703125" style="9" bestFit="1" customWidth="1"/>
    <col min="9730" max="9730" width="11" style="9" customWidth="1"/>
    <col min="9731" max="9731" width="29" style="9" customWidth="1"/>
    <col min="9732" max="9732" width="14.85546875" style="9" customWidth="1"/>
    <col min="9733" max="9734" width="13.7109375" style="9" customWidth="1"/>
    <col min="9735" max="9735" width="14" style="9" customWidth="1"/>
    <col min="9736" max="9736" width="16.42578125" style="9" customWidth="1"/>
    <col min="9737" max="9984" width="9.140625" style="9"/>
    <col min="9985" max="9985" width="4.5703125" style="9" bestFit="1" customWidth="1"/>
    <col min="9986" max="9986" width="11" style="9" customWidth="1"/>
    <col min="9987" max="9987" width="29" style="9" customWidth="1"/>
    <col min="9988" max="9988" width="14.85546875" style="9" customWidth="1"/>
    <col min="9989" max="9990" width="13.7109375" style="9" customWidth="1"/>
    <col min="9991" max="9991" width="14" style="9" customWidth="1"/>
    <col min="9992" max="9992" width="16.42578125" style="9" customWidth="1"/>
    <col min="9993" max="10240" width="9.140625" style="9"/>
    <col min="10241" max="10241" width="4.5703125" style="9" bestFit="1" customWidth="1"/>
    <col min="10242" max="10242" width="11" style="9" customWidth="1"/>
    <col min="10243" max="10243" width="29" style="9" customWidth="1"/>
    <col min="10244" max="10244" width="14.85546875" style="9" customWidth="1"/>
    <col min="10245" max="10246" width="13.7109375" style="9" customWidth="1"/>
    <col min="10247" max="10247" width="14" style="9" customWidth="1"/>
    <col min="10248" max="10248" width="16.42578125" style="9" customWidth="1"/>
    <col min="10249" max="10496" width="9.140625" style="9"/>
    <col min="10497" max="10497" width="4.5703125" style="9" bestFit="1" customWidth="1"/>
    <col min="10498" max="10498" width="11" style="9" customWidth="1"/>
    <col min="10499" max="10499" width="29" style="9" customWidth="1"/>
    <col min="10500" max="10500" width="14.85546875" style="9" customWidth="1"/>
    <col min="10501" max="10502" width="13.7109375" style="9" customWidth="1"/>
    <col min="10503" max="10503" width="14" style="9" customWidth="1"/>
    <col min="10504" max="10504" width="16.42578125" style="9" customWidth="1"/>
    <col min="10505" max="10752" width="9.140625" style="9"/>
    <col min="10753" max="10753" width="4.5703125" style="9" bestFit="1" customWidth="1"/>
    <col min="10754" max="10754" width="11" style="9" customWidth="1"/>
    <col min="10755" max="10755" width="29" style="9" customWidth="1"/>
    <col min="10756" max="10756" width="14.85546875" style="9" customWidth="1"/>
    <col min="10757" max="10758" width="13.7109375" style="9" customWidth="1"/>
    <col min="10759" max="10759" width="14" style="9" customWidth="1"/>
    <col min="10760" max="10760" width="16.42578125" style="9" customWidth="1"/>
    <col min="10761" max="11008" width="9.140625" style="9"/>
    <col min="11009" max="11009" width="4.5703125" style="9" bestFit="1" customWidth="1"/>
    <col min="11010" max="11010" width="11" style="9" customWidth="1"/>
    <col min="11011" max="11011" width="29" style="9" customWidth="1"/>
    <col min="11012" max="11012" width="14.85546875" style="9" customWidth="1"/>
    <col min="11013" max="11014" width="13.7109375" style="9" customWidth="1"/>
    <col min="11015" max="11015" width="14" style="9" customWidth="1"/>
    <col min="11016" max="11016" width="16.42578125" style="9" customWidth="1"/>
    <col min="11017" max="11264" width="9.140625" style="9"/>
    <col min="11265" max="11265" width="4.5703125" style="9" bestFit="1" customWidth="1"/>
    <col min="11266" max="11266" width="11" style="9" customWidth="1"/>
    <col min="11267" max="11267" width="29" style="9" customWidth="1"/>
    <col min="11268" max="11268" width="14.85546875" style="9" customWidth="1"/>
    <col min="11269" max="11270" width="13.7109375" style="9" customWidth="1"/>
    <col min="11271" max="11271" width="14" style="9" customWidth="1"/>
    <col min="11272" max="11272" width="16.42578125" style="9" customWidth="1"/>
    <col min="11273" max="11520" width="9.140625" style="9"/>
    <col min="11521" max="11521" width="4.5703125" style="9" bestFit="1" customWidth="1"/>
    <col min="11522" max="11522" width="11" style="9" customWidth="1"/>
    <col min="11523" max="11523" width="29" style="9" customWidth="1"/>
    <col min="11524" max="11524" width="14.85546875" style="9" customWidth="1"/>
    <col min="11525" max="11526" width="13.7109375" style="9" customWidth="1"/>
    <col min="11527" max="11527" width="14" style="9" customWidth="1"/>
    <col min="11528" max="11528" width="16.42578125" style="9" customWidth="1"/>
    <col min="11529" max="11776" width="9.140625" style="9"/>
    <col min="11777" max="11777" width="4.5703125" style="9" bestFit="1" customWidth="1"/>
    <col min="11778" max="11778" width="11" style="9" customWidth="1"/>
    <col min="11779" max="11779" width="29" style="9" customWidth="1"/>
    <col min="11780" max="11780" width="14.85546875" style="9" customWidth="1"/>
    <col min="11781" max="11782" width="13.7109375" style="9" customWidth="1"/>
    <col min="11783" max="11783" width="14" style="9" customWidth="1"/>
    <col min="11784" max="11784" width="16.42578125" style="9" customWidth="1"/>
    <col min="11785" max="12032" width="9.140625" style="9"/>
    <col min="12033" max="12033" width="4.5703125" style="9" bestFit="1" customWidth="1"/>
    <col min="12034" max="12034" width="11" style="9" customWidth="1"/>
    <col min="12035" max="12035" width="29" style="9" customWidth="1"/>
    <col min="12036" max="12036" width="14.85546875" style="9" customWidth="1"/>
    <col min="12037" max="12038" width="13.7109375" style="9" customWidth="1"/>
    <col min="12039" max="12039" width="14" style="9" customWidth="1"/>
    <col min="12040" max="12040" width="16.42578125" style="9" customWidth="1"/>
    <col min="12041" max="12288" width="9.140625" style="9"/>
    <col min="12289" max="12289" width="4.5703125" style="9" bestFit="1" customWidth="1"/>
    <col min="12290" max="12290" width="11" style="9" customWidth="1"/>
    <col min="12291" max="12291" width="29" style="9" customWidth="1"/>
    <col min="12292" max="12292" width="14.85546875" style="9" customWidth="1"/>
    <col min="12293" max="12294" width="13.7109375" style="9" customWidth="1"/>
    <col min="12295" max="12295" width="14" style="9" customWidth="1"/>
    <col min="12296" max="12296" width="16.42578125" style="9" customWidth="1"/>
    <col min="12297" max="12544" width="9.140625" style="9"/>
    <col min="12545" max="12545" width="4.5703125" style="9" bestFit="1" customWidth="1"/>
    <col min="12546" max="12546" width="11" style="9" customWidth="1"/>
    <col min="12547" max="12547" width="29" style="9" customWidth="1"/>
    <col min="12548" max="12548" width="14.85546875" style="9" customWidth="1"/>
    <col min="12549" max="12550" width="13.7109375" style="9" customWidth="1"/>
    <col min="12551" max="12551" width="14" style="9" customWidth="1"/>
    <col min="12552" max="12552" width="16.42578125" style="9" customWidth="1"/>
    <col min="12553" max="12800" width="9.140625" style="9"/>
    <col min="12801" max="12801" width="4.5703125" style="9" bestFit="1" customWidth="1"/>
    <col min="12802" max="12802" width="11" style="9" customWidth="1"/>
    <col min="12803" max="12803" width="29" style="9" customWidth="1"/>
    <col min="12804" max="12804" width="14.85546875" style="9" customWidth="1"/>
    <col min="12805" max="12806" width="13.7109375" style="9" customWidth="1"/>
    <col min="12807" max="12807" width="14" style="9" customWidth="1"/>
    <col min="12808" max="12808" width="16.42578125" style="9" customWidth="1"/>
    <col min="12809" max="13056" width="9.140625" style="9"/>
    <col min="13057" max="13057" width="4.5703125" style="9" bestFit="1" customWidth="1"/>
    <col min="13058" max="13058" width="11" style="9" customWidth="1"/>
    <col min="13059" max="13059" width="29" style="9" customWidth="1"/>
    <col min="13060" max="13060" width="14.85546875" style="9" customWidth="1"/>
    <col min="13061" max="13062" width="13.7109375" style="9" customWidth="1"/>
    <col min="13063" max="13063" width="14" style="9" customWidth="1"/>
    <col min="13064" max="13064" width="16.42578125" style="9" customWidth="1"/>
    <col min="13065" max="13312" width="9.140625" style="9"/>
    <col min="13313" max="13313" width="4.5703125" style="9" bestFit="1" customWidth="1"/>
    <col min="13314" max="13314" width="11" style="9" customWidth="1"/>
    <col min="13315" max="13315" width="29" style="9" customWidth="1"/>
    <col min="13316" max="13316" width="14.85546875" style="9" customWidth="1"/>
    <col min="13317" max="13318" width="13.7109375" style="9" customWidth="1"/>
    <col min="13319" max="13319" width="14" style="9" customWidth="1"/>
    <col min="13320" max="13320" width="16.42578125" style="9" customWidth="1"/>
    <col min="13321" max="13568" width="9.140625" style="9"/>
    <col min="13569" max="13569" width="4.5703125" style="9" bestFit="1" customWidth="1"/>
    <col min="13570" max="13570" width="11" style="9" customWidth="1"/>
    <col min="13571" max="13571" width="29" style="9" customWidth="1"/>
    <col min="13572" max="13572" width="14.85546875" style="9" customWidth="1"/>
    <col min="13573" max="13574" width="13.7109375" style="9" customWidth="1"/>
    <col min="13575" max="13575" width="14" style="9" customWidth="1"/>
    <col min="13576" max="13576" width="16.42578125" style="9" customWidth="1"/>
    <col min="13577" max="13824" width="9.140625" style="9"/>
    <col min="13825" max="13825" width="4.5703125" style="9" bestFit="1" customWidth="1"/>
    <col min="13826" max="13826" width="11" style="9" customWidth="1"/>
    <col min="13827" max="13827" width="29" style="9" customWidth="1"/>
    <col min="13828" max="13828" width="14.85546875" style="9" customWidth="1"/>
    <col min="13829" max="13830" width="13.7109375" style="9" customWidth="1"/>
    <col min="13831" max="13831" width="14" style="9" customWidth="1"/>
    <col min="13832" max="13832" width="16.42578125" style="9" customWidth="1"/>
    <col min="13833" max="14080" width="9.140625" style="9"/>
    <col min="14081" max="14081" width="4.5703125" style="9" bestFit="1" customWidth="1"/>
    <col min="14082" max="14082" width="11" style="9" customWidth="1"/>
    <col min="14083" max="14083" width="29" style="9" customWidth="1"/>
    <col min="14084" max="14084" width="14.85546875" style="9" customWidth="1"/>
    <col min="14085" max="14086" width="13.7109375" style="9" customWidth="1"/>
    <col min="14087" max="14087" width="14" style="9" customWidth="1"/>
    <col min="14088" max="14088" width="16.42578125" style="9" customWidth="1"/>
    <col min="14089" max="14336" width="9.140625" style="9"/>
    <col min="14337" max="14337" width="4.5703125" style="9" bestFit="1" customWidth="1"/>
    <col min="14338" max="14338" width="11" style="9" customWidth="1"/>
    <col min="14339" max="14339" width="29" style="9" customWidth="1"/>
    <col min="14340" max="14340" width="14.85546875" style="9" customWidth="1"/>
    <col min="14341" max="14342" width="13.7109375" style="9" customWidth="1"/>
    <col min="14343" max="14343" width="14" style="9" customWidth="1"/>
    <col min="14344" max="14344" width="16.42578125" style="9" customWidth="1"/>
    <col min="14345" max="14592" width="9.140625" style="9"/>
    <col min="14593" max="14593" width="4.5703125" style="9" bestFit="1" customWidth="1"/>
    <col min="14594" max="14594" width="11" style="9" customWidth="1"/>
    <col min="14595" max="14595" width="29" style="9" customWidth="1"/>
    <col min="14596" max="14596" width="14.85546875" style="9" customWidth="1"/>
    <col min="14597" max="14598" width="13.7109375" style="9" customWidth="1"/>
    <col min="14599" max="14599" width="14" style="9" customWidth="1"/>
    <col min="14600" max="14600" width="16.42578125" style="9" customWidth="1"/>
    <col min="14601" max="14848" width="9.140625" style="9"/>
    <col min="14849" max="14849" width="4.5703125" style="9" bestFit="1" customWidth="1"/>
    <col min="14850" max="14850" width="11" style="9" customWidth="1"/>
    <col min="14851" max="14851" width="29" style="9" customWidth="1"/>
    <col min="14852" max="14852" width="14.85546875" style="9" customWidth="1"/>
    <col min="14853" max="14854" width="13.7109375" style="9" customWidth="1"/>
    <col min="14855" max="14855" width="14" style="9" customWidth="1"/>
    <col min="14856" max="14856" width="16.42578125" style="9" customWidth="1"/>
    <col min="14857" max="15104" width="9.140625" style="9"/>
    <col min="15105" max="15105" width="4.5703125" style="9" bestFit="1" customWidth="1"/>
    <col min="15106" max="15106" width="11" style="9" customWidth="1"/>
    <col min="15107" max="15107" width="29" style="9" customWidth="1"/>
    <col min="15108" max="15108" width="14.85546875" style="9" customWidth="1"/>
    <col min="15109" max="15110" width="13.7109375" style="9" customWidth="1"/>
    <col min="15111" max="15111" width="14" style="9" customWidth="1"/>
    <col min="15112" max="15112" width="16.42578125" style="9" customWidth="1"/>
    <col min="15113" max="15360" width="9.140625" style="9"/>
    <col min="15361" max="15361" width="4.5703125" style="9" bestFit="1" customWidth="1"/>
    <col min="15362" max="15362" width="11" style="9" customWidth="1"/>
    <col min="15363" max="15363" width="29" style="9" customWidth="1"/>
    <col min="15364" max="15364" width="14.85546875" style="9" customWidth="1"/>
    <col min="15365" max="15366" width="13.7109375" style="9" customWidth="1"/>
    <col min="15367" max="15367" width="14" style="9" customWidth="1"/>
    <col min="15368" max="15368" width="16.42578125" style="9" customWidth="1"/>
    <col min="15369" max="15616" width="9.140625" style="9"/>
    <col min="15617" max="15617" width="4.5703125" style="9" bestFit="1" customWidth="1"/>
    <col min="15618" max="15618" width="11" style="9" customWidth="1"/>
    <col min="15619" max="15619" width="29" style="9" customWidth="1"/>
    <col min="15620" max="15620" width="14.85546875" style="9" customWidth="1"/>
    <col min="15621" max="15622" width="13.7109375" style="9" customWidth="1"/>
    <col min="15623" max="15623" width="14" style="9" customWidth="1"/>
    <col min="15624" max="15624" width="16.42578125" style="9" customWidth="1"/>
    <col min="15625" max="15872" width="9.140625" style="9"/>
    <col min="15873" max="15873" width="4.5703125" style="9" bestFit="1" customWidth="1"/>
    <col min="15874" max="15874" width="11" style="9" customWidth="1"/>
    <col min="15875" max="15875" width="29" style="9" customWidth="1"/>
    <col min="15876" max="15876" width="14.85546875" style="9" customWidth="1"/>
    <col min="15877" max="15878" width="13.7109375" style="9" customWidth="1"/>
    <col min="15879" max="15879" width="14" style="9" customWidth="1"/>
    <col min="15880" max="15880" width="16.42578125" style="9" customWidth="1"/>
    <col min="15881" max="16128" width="9.140625" style="9"/>
    <col min="16129" max="16129" width="4.5703125" style="9" bestFit="1" customWidth="1"/>
    <col min="16130" max="16130" width="11" style="9" customWidth="1"/>
    <col min="16131" max="16131" width="29" style="9" customWidth="1"/>
    <col min="16132" max="16132" width="14.85546875" style="9" customWidth="1"/>
    <col min="16133" max="16134" width="13.7109375" style="9" customWidth="1"/>
    <col min="16135" max="16135" width="14" style="9" customWidth="1"/>
    <col min="16136" max="16136" width="16.42578125" style="9" customWidth="1"/>
    <col min="16137" max="16384" width="9.140625" style="9"/>
  </cols>
  <sheetData>
    <row r="1" spans="1:9" ht="10.5" customHeight="1" x14ac:dyDescent="0.2">
      <c r="A1" s="507" t="s">
        <v>470</v>
      </c>
      <c r="B1" s="507"/>
      <c r="C1" s="507"/>
      <c r="D1" s="507"/>
      <c r="E1" s="507"/>
      <c r="F1" s="507"/>
      <c r="G1" s="507"/>
      <c r="H1" s="507"/>
    </row>
    <row r="2" spans="1:9" ht="10.5" customHeight="1" x14ac:dyDescent="0.2">
      <c r="A2" s="513" t="s">
        <v>514</v>
      </c>
      <c r="B2" s="513"/>
      <c r="C2" s="513"/>
      <c r="D2" s="513"/>
      <c r="E2" s="513"/>
      <c r="F2" s="513"/>
      <c r="G2" s="513"/>
      <c r="H2" s="513"/>
    </row>
    <row r="3" spans="1:9" ht="10.5" customHeight="1" x14ac:dyDescent="0.2">
      <c r="A3" s="508" t="s">
        <v>471</v>
      </c>
      <c r="B3" s="509"/>
      <c r="C3" s="509"/>
      <c r="D3" s="509"/>
      <c r="E3" s="509"/>
      <c r="F3" s="509"/>
      <c r="G3" s="509"/>
      <c r="H3" s="510"/>
    </row>
    <row r="4" spans="1:9" ht="10.5" customHeight="1" x14ac:dyDescent="0.2">
      <c r="A4" s="282"/>
      <c r="B4" s="282"/>
      <c r="C4" s="282"/>
      <c r="D4" s="513" t="s">
        <v>446</v>
      </c>
      <c r="E4" s="513"/>
      <c r="F4" s="513"/>
      <c r="G4" s="513"/>
      <c r="H4" s="513"/>
    </row>
    <row r="5" spans="1:9" s="51" customFormat="1" ht="10.5" customHeight="1" x14ac:dyDescent="0.2">
      <c r="A5" s="283"/>
      <c r="B5" s="206" t="s">
        <v>447</v>
      </c>
      <c r="C5" s="206" t="s">
        <v>448</v>
      </c>
      <c r="D5" s="284" t="s">
        <v>449</v>
      </c>
      <c r="E5" s="284" t="s">
        <v>450</v>
      </c>
      <c r="F5" s="284" t="s">
        <v>451</v>
      </c>
      <c r="G5" s="284" t="s">
        <v>452</v>
      </c>
      <c r="H5" s="284" t="s">
        <v>290</v>
      </c>
    </row>
    <row r="6" spans="1:9" ht="10.5" customHeight="1" x14ac:dyDescent="0.2">
      <c r="A6" s="283">
        <v>1</v>
      </c>
      <c r="B6" s="283">
        <v>2</v>
      </c>
      <c r="C6" s="283">
        <v>3</v>
      </c>
      <c r="D6" s="283">
        <v>4</v>
      </c>
      <c r="E6" s="283">
        <v>5</v>
      </c>
      <c r="F6" s="283">
        <v>6</v>
      </c>
      <c r="G6" s="283">
        <v>7</v>
      </c>
      <c r="H6" s="283">
        <v>8</v>
      </c>
    </row>
    <row r="7" spans="1:9" ht="10.5" customHeight="1" x14ac:dyDescent="0.2">
      <c r="A7" s="167" t="s">
        <v>163</v>
      </c>
      <c r="B7" s="514" t="s">
        <v>453</v>
      </c>
      <c r="C7" s="514"/>
      <c r="D7" s="285">
        <v>28174.281167189278</v>
      </c>
      <c r="E7" s="285">
        <v>67902.90447643747</v>
      </c>
      <c r="F7" s="285">
        <v>1782.6</v>
      </c>
      <c r="G7" s="285">
        <v>5522.8171363402498</v>
      </c>
      <c r="H7" s="285">
        <v>103382.602779967</v>
      </c>
      <c r="I7" s="286"/>
    </row>
    <row r="8" spans="1:9" ht="10.5" customHeight="1" x14ac:dyDescent="0.2">
      <c r="A8" s="287"/>
      <c r="B8" s="288">
        <v>1</v>
      </c>
      <c r="C8" s="288" t="s">
        <v>454</v>
      </c>
      <c r="D8" s="289">
        <v>0</v>
      </c>
      <c r="E8" s="289">
        <v>46469.74</v>
      </c>
      <c r="F8" s="289">
        <v>0</v>
      </c>
      <c r="G8" s="289">
        <v>0</v>
      </c>
      <c r="H8" s="289">
        <v>46469.74</v>
      </c>
      <c r="I8" s="286"/>
    </row>
    <row r="9" spans="1:9" ht="10.5" customHeight="1" x14ac:dyDescent="0.2">
      <c r="A9" s="290"/>
      <c r="B9" s="291">
        <v>2</v>
      </c>
      <c r="C9" s="291" t="s">
        <v>419</v>
      </c>
      <c r="D9" s="292">
        <v>0</v>
      </c>
      <c r="E9" s="292">
        <v>20499.939999999999</v>
      </c>
      <c r="F9" s="292">
        <v>0</v>
      </c>
      <c r="G9" s="292">
        <v>0</v>
      </c>
      <c r="H9" s="292">
        <v>20499.939999999999</v>
      </c>
      <c r="I9" s="286"/>
    </row>
    <row r="10" spans="1:9" ht="10.5" customHeight="1" x14ac:dyDescent="0.2">
      <c r="A10" s="290"/>
      <c r="B10" s="291">
        <v>3</v>
      </c>
      <c r="C10" s="291" t="s">
        <v>472</v>
      </c>
      <c r="D10" s="292">
        <v>0</v>
      </c>
      <c r="E10" s="292">
        <v>0</v>
      </c>
      <c r="F10" s="292">
        <v>0</v>
      </c>
      <c r="G10" s="292">
        <v>5522.8171363402498</v>
      </c>
      <c r="H10" s="292">
        <v>5522.8171363402498</v>
      </c>
      <c r="I10" s="286"/>
    </row>
    <row r="11" spans="1:9" ht="10.5" customHeight="1" x14ac:dyDescent="0.2">
      <c r="A11" s="290"/>
      <c r="B11" s="291">
        <v>4</v>
      </c>
      <c r="C11" s="291" t="s">
        <v>455</v>
      </c>
      <c r="D11" s="292">
        <v>0</v>
      </c>
      <c r="E11" s="292">
        <v>0</v>
      </c>
      <c r="F11" s="292">
        <v>1782.6</v>
      </c>
      <c r="G11" s="292">
        <v>0</v>
      </c>
      <c r="H11" s="292">
        <v>1782.6</v>
      </c>
      <c r="I11" s="286"/>
    </row>
    <row r="12" spans="1:9" ht="15" customHeight="1" x14ac:dyDescent="0.2">
      <c r="A12" s="290"/>
      <c r="B12" s="291">
        <v>5</v>
      </c>
      <c r="C12" s="291" t="s">
        <v>542</v>
      </c>
      <c r="D12" s="292">
        <v>28174.281167189278</v>
      </c>
      <c r="E12" s="292">
        <v>0</v>
      </c>
      <c r="F12" s="292">
        <v>0</v>
      </c>
      <c r="G12" s="292">
        <v>0</v>
      </c>
      <c r="H12" s="292">
        <v>28174.281167189278</v>
      </c>
      <c r="I12" s="286"/>
    </row>
    <row r="13" spans="1:9" ht="10.5" customHeight="1" x14ac:dyDescent="0.2">
      <c r="A13" s="293"/>
      <c r="B13" s="294">
        <v>6</v>
      </c>
      <c r="C13" s="294" t="s">
        <v>457</v>
      </c>
      <c r="D13" s="295">
        <v>0</v>
      </c>
      <c r="E13" s="295">
        <v>933.22447643748194</v>
      </c>
      <c r="F13" s="295">
        <v>0</v>
      </c>
      <c r="G13" s="295">
        <v>0</v>
      </c>
      <c r="H13" s="295">
        <v>933.22447643748194</v>
      </c>
      <c r="I13" s="286"/>
    </row>
    <row r="14" spans="1:9" ht="10.5" customHeight="1" x14ac:dyDescent="0.2">
      <c r="A14" s="296" t="s">
        <v>172</v>
      </c>
      <c r="B14" s="511" t="s">
        <v>543</v>
      </c>
      <c r="C14" s="512"/>
      <c r="D14" s="285">
        <v>41159.920586059998</v>
      </c>
      <c r="E14" s="285">
        <v>40498.876272750094</v>
      </c>
      <c r="F14" s="285">
        <v>0</v>
      </c>
      <c r="G14" s="285">
        <v>130422.87659766406</v>
      </c>
      <c r="H14" s="285">
        <v>212081.67345647415</v>
      </c>
      <c r="I14" s="286"/>
    </row>
    <row r="15" spans="1:9" ht="10.5" customHeight="1" x14ac:dyDescent="0.2">
      <c r="A15" s="290"/>
      <c r="B15" s="291">
        <v>1</v>
      </c>
      <c r="C15" s="291" t="s">
        <v>454</v>
      </c>
      <c r="D15" s="292">
        <v>0</v>
      </c>
      <c r="E15" s="292">
        <v>3387.2127843199996</v>
      </c>
      <c r="F15" s="292">
        <v>0</v>
      </c>
      <c r="G15" s="292">
        <v>0</v>
      </c>
      <c r="H15" s="292">
        <v>3387.2127843199996</v>
      </c>
      <c r="I15" s="286"/>
    </row>
    <row r="16" spans="1:9" ht="10.5" customHeight="1" x14ac:dyDescent="0.2">
      <c r="A16" s="290"/>
      <c r="B16" s="291">
        <v>2</v>
      </c>
      <c r="C16" s="291" t="s">
        <v>419</v>
      </c>
      <c r="D16" s="292">
        <v>0</v>
      </c>
      <c r="E16" s="292">
        <v>1156.66362402</v>
      </c>
      <c r="F16" s="292">
        <v>0</v>
      </c>
      <c r="G16" s="292">
        <v>0</v>
      </c>
      <c r="H16" s="292">
        <v>1156.66362402</v>
      </c>
      <c r="I16" s="286"/>
    </row>
    <row r="17" spans="1:10" ht="10.5" customHeight="1" x14ac:dyDescent="0.2">
      <c r="A17" s="290"/>
      <c r="B17" s="291">
        <v>3</v>
      </c>
      <c r="C17" s="291" t="s">
        <v>455</v>
      </c>
      <c r="D17" s="292">
        <v>0</v>
      </c>
      <c r="E17" s="292">
        <v>0</v>
      </c>
      <c r="F17" s="292">
        <v>0</v>
      </c>
      <c r="G17" s="292">
        <v>0</v>
      </c>
      <c r="H17" s="292">
        <v>0</v>
      </c>
      <c r="I17" s="286"/>
    </row>
    <row r="18" spans="1:10" ht="10.5" customHeight="1" x14ac:dyDescent="0.2">
      <c r="A18" s="290"/>
      <c r="B18" s="291">
        <v>4</v>
      </c>
      <c r="C18" s="291" t="s">
        <v>456</v>
      </c>
      <c r="D18" s="292">
        <v>41159.920586059998</v>
      </c>
      <c r="E18" s="292">
        <v>35954.999864410092</v>
      </c>
      <c r="F18" s="292">
        <v>0</v>
      </c>
      <c r="G18" s="292">
        <v>0</v>
      </c>
      <c r="H18" s="292">
        <v>77114.92045047009</v>
      </c>
      <c r="I18" s="286"/>
    </row>
    <row r="19" spans="1:10" ht="10.5" customHeight="1" x14ac:dyDescent="0.2">
      <c r="A19" s="290"/>
      <c r="B19" s="297">
        <v>5</v>
      </c>
      <c r="C19" s="297" t="s">
        <v>459</v>
      </c>
      <c r="D19" s="292">
        <v>0</v>
      </c>
      <c r="E19" s="292">
        <v>0</v>
      </c>
      <c r="F19" s="292">
        <v>0</v>
      </c>
      <c r="G19" s="292">
        <v>130422.87659766406</v>
      </c>
      <c r="H19" s="292">
        <v>130422.87659766406</v>
      </c>
      <c r="I19" s="286"/>
    </row>
    <row r="20" spans="1:10" ht="10.5" customHeight="1" x14ac:dyDescent="0.2">
      <c r="A20" s="296" t="s">
        <v>173</v>
      </c>
      <c r="B20" s="511" t="s">
        <v>460</v>
      </c>
      <c r="C20" s="515"/>
      <c r="D20" s="285">
        <v>7027.9184423300003</v>
      </c>
      <c r="E20" s="285">
        <v>26808.277604300274</v>
      </c>
      <c r="F20" s="285">
        <v>0</v>
      </c>
      <c r="G20" s="285">
        <v>0</v>
      </c>
      <c r="H20" s="285">
        <v>33836.19604663027</v>
      </c>
      <c r="I20" s="286"/>
    </row>
    <row r="21" spans="1:10" ht="10.5" customHeight="1" x14ac:dyDescent="0.2">
      <c r="A21" s="290"/>
      <c r="B21" s="291">
        <v>1</v>
      </c>
      <c r="C21" s="291" t="s">
        <v>454</v>
      </c>
      <c r="D21" s="292">
        <v>0</v>
      </c>
      <c r="E21" s="292">
        <v>6051.4015568499999</v>
      </c>
      <c r="F21" s="292">
        <v>0</v>
      </c>
      <c r="G21" s="292">
        <v>0</v>
      </c>
      <c r="H21" s="292">
        <v>6051.4015568499999</v>
      </c>
      <c r="I21" s="286"/>
    </row>
    <row r="22" spans="1:10" ht="10.5" customHeight="1" x14ac:dyDescent="0.2">
      <c r="A22" s="290"/>
      <c r="B22" s="291">
        <v>2</v>
      </c>
      <c r="C22" s="291" t="s">
        <v>419</v>
      </c>
      <c r="D22" s="292">
        <v>0</v>
      </c>
      <c r="E22" s="292">
        <v>2899.7275917700003</v>
      </c>
      <c r="F22" s="292">
        <v>0</v>
      </c>
      <c r="G22" s="292">
        <v>0</v>
      </c>
      <c r="H22" s="292">
        <v>2899.7275917700003</v>
      </c>
      <c r="I22" s="286"/>
    </row>
    <row r="23" spans="1:10" ht="10.5" customHeight="1" x14ac:dyDescent="0.2">
      <c r="A23" s="290"/>
      <c r="B23" s="291">
        <v>3</v>
      </c>
      <c r="C23" s="291" t="s">
        <v>455</v>
      </c>
      <c r="D23" s="292">
        <v>0</v>
      </c>
      <c r="E23" s="292">
        <v>849.63600928999995</v>
      </c>
      <c r="F23" s="292">
        <v>0</v>
      </c>
      <c r="G23" s="292">
        <v>0</v>
      </c>
      <c r="H23" s="292">
        <v>849.63600928999995</v>
      </c>
      <c r="I23" s="286"/>
    </row>
    <row r="24" spans="1:10" ht="10.5" customHeight="1" x14ac:dyDescent="0.2">
      <c r="A24" s="290"/>
      <c r="B24" s="291">
        <v>4</v>
      </c>
      <c r="C24" s="291" t="s">
        <v>456</v>
      </c>
      <c r="D24" s="292">
        <v>7027.9184423300003</v>
      </c>
      <c r="E24" s="292">
        <v>16867.897013400001</v>
      </c>
      <c r="F24" s="292">
        <v>0</v>
      </c>
      <c r="G24" s="292">
        <v>0</v>
      </c>
      <c r="H24" s="292">
        <v>23895.81545573</v>
      </c>
      <c r="I24" s="286"/>
    </row>
    <row r="25" spans="1:10" ht="10.5" customHeight="1" x14ac:dyDescent="0.2">
      <c r="A25" s="290"/>
      <c r="B25" s="298">
        <v>5</v>
      </c>
      <c r="C25" s="291" t="s">
        <v>461</v>
      </c>
      <c r="D25" s="292">
        <v>0</v>
      </c>
      <c r="E25" s="292">
        <v>139.61543299027198</v>
      </c>
      <c r="F25" s="292">
        <v>0</v>
      </c>
      <c r="G25" s="292">
        <v>0</v>
      </c>
      <c r="H25" s="292">
        <v>139.61543299027198</v>
      </c>
      <c r="I25" s="286"/>
    </row>
    <row r="26" spans="1:10" ht="10.5" customHeight="1" x14ac:dyDescent="0.2">
      <c r="A26" s="296" t="s">
        <v>462</v>
      </c>
      <c r="B26" s="511" t="s">
        <v>463</v>
      </c>
      <c r="C26" s="512"/>
      <c r="D26" s="285">
        <v>11478.831671169999</v>
      </c>
      <c r="E26" s="285">
        <v>73858.835639530007</v>
      </c>
      <c r="F26" s="285">
        <v>998.53072033000001</v>
      </c>
      <c r="G26" s="285">
        <v>0</v>
      </c>
      <c r="H26" s="285">
        <v>86336.198031029999</v>
      </c>
      <c r="I26" s="286"/>
    </row>
    <row r="27" spans="1:10" ht="10.5" customHeight="1" x14ac:dyDescent="0.2">
      <c r="A27" s="290"/>
      <c r="B27" s="291">
        <v>1</v>
      </c>
      <c r="C27" s="291" t="s">
        <v>454</v>
      </c>
      <c r="D27" s="292">
        <v>0.14456863</v>
      </c>
      <c r="E27" s="292">
        <v>1925.99009942</v>
      </c>
      <c r="F27" s="292">
        <v>0</v>
      </c>
      <c r="G27" s="292">
        <v>0</v>
      </c>
      <c r="H27" s="292">
        <v>1926.1346680500001</v>
      </c>
      <c r="I27" s="286"/>
    </row>
    <row r="28" spans="1:10" ht="10.5" customHeight="1" x14ac:dyDescent="0.2">
      <c r="A28" s="290"/>
      <c r="B28" s="291">
        <v>2</v>
      </c>
      <c r="C28" s="291" t="s">
        <v>419</v>
      </c>
      <c r="D28" s="292">
        <v>0</v>
      </c>
      <c r="E28" s="292">
        <v>2227.1431823100002</v>
      </c>
      <c r="F28" s="292">
        <v>0</v>
      </c>
      <c r="G28" s="292">
        <v>0</v>
      </c>
      <c r="H28" s="292">
        <v>2227.1431823100002</v>
      </c>
      <c r="I28" s="286"/>
    </row>
    <row r="29" spans="1:10" ht="10.5" customHeight="1" x14ac:dyDescent="0.2">
      <c r="A29" s="290"/>
      <c r="B29" s="291">
        <v>3</v>
      </c>
      <c r="C29" s="291" t="s">
        <v>455</v>
      </c>
      <c r="D29" s="292">
        <v>0</v>
      </c>
      <c r="E29" s="292">
        <v>4847.4738551199998</v>
      </c>
      <c r="F29" s="292">
        <v>998.53072033000001</v>
      </c>
      <c r="G29" s="292">
        <v>0</v>
      </c>
      <c r="H29" s="292">
        <v>5846.0045754499997</v>
      </c>
      <c r="I29" s="286"/>
    </row>
    <row r="30" spans="1:10" ht="10.5" customHeight="1" x14ac:dyDescent="0.2">
      <c r="A30" s="290"/>
      <c r="B30" s="291">
        <v>4</v>
      </c>
      <c r="C30" s="291" t="s">
        <v>456</v>
      </c>
      <c r="D30" s="292">
        <v>11478.68710254</v>
      </c>
      <c r="E30" s="292">
        <v>64858.228502680002</v>
      </c>
      <c r="F30" s="292">
        <v>0</v>
      </c>
      <c r="G30" s="292">
        <v>0</v>
      </c>
      <c r="H30" s="292">
        <v>76336.915605219998</v>
      </c>
      <c r="I30" s="299"/>
    </row>
    <row r="31" spans="1:10" ht="10.5" customHeight="1" x14ac:dyDescent="0.2">
      <c r="A31" s="296" t="s">
        <v>157</v>
      </c>
      <c r="B31" s="511" t="s">
        <v>473</v>
      </c>
      <c r="C31" s="512"/>
      <c r="D31" s="285">
        <v>87840.951866749281</v>
      </c>
      <c r="E31" s="300">
        <v>209068.89399301782</v>
      </c>
      <c r="F31" s="285">
        <v>2781.1307203299998</v>
      </c>
      <c r="G31" s="285">
        <v>135945.69373400431</v>
      </c>
      <c r="H31" s="285">
        <v>435636.67031410144</v>
      </c>
      <c r="I31" s="301"/>
      <c r="J31" s="302"/>
    </row>
    <row r="32" spans="1:10" ht="10.5" customHeight="1" x14ac:dyDescent="0.2">
      <c r="A32" s="290"/>
      <c r="B32" s="291">
        <v>1</v>
      </c>
      <c r="C32" s="291" t="s">
        <v>454</v>
      </c>
      <c r="D32" s="292">
        <v>0.14456863</v>
      </c>
      <c r="E32" s="292">
        <v>57834.344440589994</v>
      </c>
      <c r="F32" s="292">
        <v>0</v>
      </c>
      <c r="G32" s="292">
        <v>0</v>
      </c>
      <c r="H32" s="318">
        <v>57834.489009219993</v>
      </c>
    </row>
    <row r="33" spans="1:8" ht="10.5" customHeight="1" x14ac:dyDescent="0.2">
      <c r="A33" s="290"/>
      <c r="B33" s="291">
        <v>2</v>
      </c>
      <c r="C33" s="291" t="s">
        <v>419</v>
      </c>
      <c r="D33" s="292">
        <v>0</v>
      </c>
      <c r="E33" s="292">
        <v>26783.474398099996</v>
      </c>
      <c r="F33" s="292">
        <v>0</v>
      </c>
      <c r="G33" s="292">
        <v>0</v>
      </c>
      <c r="H33" s="318">
        <v>26783.474398099996</v>
      </c>
    </row>
    <row r="34" spans="1:8" ht="10.5" customHeight="1" x14ac:dyDescent="0.2">
      <c r="A34" s="290"/>
      <c r="B34" s="291">
        <v>3</v>
      </c>
      <c r="C34" s="291" t="s">
        <v>170</v>
      </c>
      <c r="D34" s="292">
        <v>0</v>
      </c>
      <c r="E34" s="292">
        <v>0</v>
      </c>
      <c r="F34" s="292">
        <v>0</v>
      </c>
      <c r="G34" s="292">
        <v>5522.8171363402498</v>
      </c>
      <c r="H34" s="318">
        <v>5522.8171363402498</v>
      </c>
    </row>
    <row r="35" spans="1:8" ht="10.5" customHeight="1" x14ac:dyDescent="0.2">
      <c r="A35" s="290"/>
      <c r="B35" s="291">
        <v>4</v>
      </c>
      <c r="C35" s="291" t="s">
        <v>455</v>
      </c>
      <c r="D35" s="292">
        <v>0</v>
      </c>
      <c r="E35" s="292">
        <v>5697.1098644100002</v>
      </c>
      <c r="F35" s="292">
        <v>2781.1307203299998</v>
      </c>
      <c r="G35" s="292">
        <v>0</v>
      </c>
      <c r="H35" s="318">
        <v>8478.2405847400005</v>
      </c>
    </row>
    <row r="36" spans="1:8" ht="10.5" customHeight="1" x14ac:dyDescent="0.2">
      <c r="A36" s="290"/>
      <c r="B36" s="291">
        <v>5</v>
      </c>
      <c r="C36" s="291" t="s">
        <v>456</v>
      </c>
      <c r="D36" s="292">
        <v>87840.807298119282</v>
      </c>
      <c r="E36" s="292">
        <v>117681.12538049009</v>
      </c>
      <c r="F36" s="292">
        <v>0</v>
      </c>
      <c r="G36" s="292">
        <v>0</v>
      </c>
      <c r="H36" s="318">
        <v>205521.93267860936</v>
      </c>
    </row>
    <row r="37" spans="1:8" ht="10.5" customHeight="1" x14ac:dyDescent="0.2">
      <c r="A37" s="290"/>
      <c r="B37" s="291">
        <v>6</v>
      </c>
      <c r="C37" s="303" t="s">
        <v>459</v>
      </c>
      <c r="D37" s="292">
        <v>0</v>
      </c>
      <c r="E37" s="292">
        <v>0</v>
      </c>
      <c r="F37" s="292">
        <v>0</v>
      </c>
      <c r="G37" s="292">
        <v>130422.87659766406</v>
      </c>
      <c r="H37" s="292">
        <v>130422.87659766406</v>
      </c>
    </row>
    <row r="38" spans="1:8" ht="10.5" customHeight="1" x14ac:dyDescent="0.2">
      <c r="A38" s="290"/>
      <c r="B38" s="291">
        <v>7</v>
      </c>
      <c r="C38" s="291" t="s">
        <v>457</v>
      </c>
      <c r="D38" s="292">
        <v>0</v>
      </c>
      <c r="E38" s="292">
        <v>1072.8399094277538</v>
      </c>
      <c r="F38" s="292">
        <v>0</v>
      </c>
      <c r="G38" s="292">
        <v>0</v>
      </c>
      <c r="H38" s="292">
        <v>1072.8399094277538</v>
      </c>
    </row>
    <row r="39" spans="1:8" ht="10.5" customHeight="1" x14ac:dyDescent="0.2">
      <c r="A39" s="304"/>
      <c r="B39" s="517" t="s">
        <v>217</v>
      </c>
      <c r="C39" s="518"/>
      <c r="D39" s="305"/>
      <c r="E39" s="305"/>
      <c r="F39" s="305"/>
      <c r="G39" s="305"/>
      <c r="H39" s="306"/>
    </row>
    <row r="40" spans="1:8" ht="10.5" customHeight="1" x14ac:dyDescent="0.2">
      <c r="A40" s="167"/>
      <c r="B40" s="519" t="s">
        <v>468</v>
      </c>
      <c r="C40" s="520"/>
      <c r="D40" s="521" t="s">
        <v>469</v>
      </c>
      <c r="E40" s="522"/>
      <c r="F40" s="522"/>
      <c r="G40" s="522"/>
      <c r="H40" s="522"/>
    </row>
    <row r="41" spans="1:8" ht="10.5" customHeight="1" x14ac:dyDescent="0.2">
      <c r="A41" s="167"/>
      <c r="B41" s="307"/>
      <c r="C41" s="308"/>
      <c r="D41" s="206" t="s">
        <v>449</v>
      </c>
      <c r="E41" s="206" t="s">
        <v>450</v>
      </c>
      <c r="F41" s="206" t="s">
        <v>451</v>
      </c>
      <c r="G41" s="206" t="s">
        <v>452</v>
      </c>
      <c r="H41" s="206" t="s">
        <v>290</v>
      </c>
    </row>
    <row r="42" spans="1:8" ht="10.5" customHeight="1" x14ac:dyDescent="0.2">
      <c r="A42" s="282" t="s">
        <v>163</v>
      </c>
      <c r="B42" s="523" t="s">
        <v>453</v>
      </c>
      <c r="C42" s="523"/>
      <c r="D42" s="309">
        <f>D7/$H$31*100</f>
        <v>6.4673805230572396</v>
      </c>
      <c r="E42" s="309">
        <f t="shared" ref="E42:H42" si="0">E7/$H$31*100</f>
        <v>15.5870497374517</v>
      </c>
      <c r="F42" s="309">
        <f t="shared" si="0"/>
        <v>0.40919420275495055</v>
      </c>
      <c r="G42" s="309">
        <f t="shared" si="0"/>
        <v>1.267757632147497</v>
      </c>
      <c r="H42" s="309">
        <f t="shared" si="0"/>
        <v>23.731382095411384</v>
      </c>
    </row>
    <row r="43" spans="1:8" ht="10.5" customHeight="1" x14ac:dyDescent="0.2">
      <c r="A43" s="282" t="s">
        <v>172</v>
      </c>
      <c r="B43" s="523" t="s">
        <v>458</v>
      </c>
      <c r="C43" s="523"/>
      <c r="D43" s="309">
        <f>D14/$H$31*100</f>
        <v>9.448222197727981</v>
      </c>
      <c r="E43" s="309">
        <f t="shared" ref="E43:H43" si="1">E14/$H$31*100</f>
        <v>9.2964800790414905</v>
      </c>
      <c r="F43" s="309">
        <f t="shared" si="1"/>
        <v>0</v>
      </c>
      <c r="G43" s="309">
        <f t="shared" si="1"/>
        <v>29.93845226657043</v>
      </c>
      <c r="H43" s="309">
        <f t="shared" si="1"/>
        <v>48.683154543339903</v>
      </c>
    </row>
    <row r="44" spans="1:8" ht="10.5" customHeight="1" x14ac:dyDescent="0.2">
      <c r="A44" s="282" t="s">
        <v>173</v>
      </c>
      <c r="B44" s="523" t="s">
        <v>460</v>
      </c>
      <c r="C44" s="523"/>
      <c r="D44" s="309">
        <f>D20/$H$31*100</f>
        <v>1.6132522630068657</v>
      </c>
      <c r="E44" s="309">
        <f t="shared" ref="E44:H44" si="2">E20/$H$31*100</f>
        <v>6.1538156521513789</v>
      </c>
      <c r="F44" s="309">
        <f t="shared" si="2"/>
        <v>0</v>
      </c>
      <c r="G44" s="309">
        <f t="shared" si="2"/>
        <v>0</v>
      </c>
      <c r="H44" s="309">
        <f t="shared" si="2"/>
        <v>7.7670679151582434</v>
      </c>
    </row>
    <row r="45" spans="1:8" ht="10.5" customHeight="1" x14ac:dyDescent="0.2">
      <c r="A45" s="282" t="s">
        <v>462</v>
      </c>
      <c r="B45" s="523" t="s">
        <v>467</v>
      </c>
      <c r="C45" s="523"/>
      <c r="D45" s="309">
        <f>D26/$H$31*100</f>
        <v>2.6349553316743437</v>
      </c>
      <c r="E45" s="309">
        <f t="shared" ref="E45:H45" si="3">E26/$H$31*100</f>
        <v>16.954228299072373</v>
      </c>
      <c r="F45" s="309">
        <f t="shared" si="3"/>
        <v>0.2292118153437456</v>
      </c>
      <c r="G45" s="309">
        <f t="shared" si="3"/>
        <v>0</v>
      </c>
      <c r="H45" s="309">
        <f t="shared" si="3"/>
        <v>19.818395446090463</v>
      </c>
    </row>
    <row r="46" spans="1:8" ht="10.5" customHeight="1" x14ac:dyDescent="0.2">
      <c r="A46" s="167" t="s">
        <v>464</v>
      </c>
      <c r="B46" s="524" t="s">
        <v>466</v>
      </c>
      <c r="C46" s="524"/>
      <c r="D46" s="310">
        <f>D31/$H$31*100</f>
        <v>20.163810315466431</v>
      </c>
      <c r="E46" s="310">
        <f t="shared" ref="E46:H46" si="4">E31/$H$31*100</f>
        <v>47.991573767716936</v>
      </c>
      <c r="F46" s="310">
        <f t="shared" si="4"/>
        <v>0.63840601809869624</v>
      </c>
      <c r="G46" s="310">
        <f t="shared" si="4"/>
        <v>31.20620989871793</v>
      </c>
      <c r="H46" s="310">
        <f t="shared" si="4"/>
        <v>100</v>
      </c>
    </row>
    <row r="47" spans="1:8" ht="10.5" customHeight="1" x14ac:dyDescent="0.2">
      <c r="A47" s="525" t="s">
        <v>465</v>
      </c>
      <c r="B47" s="526"/>
      <c r="C47" s="526"/>
      <c r="D47" s="526"/>
      <c r="E47" s="526"/>
      <c r="F47" s="526"/>
      <c r="G47" s="526"/>
      <c r="H47" s="527"/>
    </row>
    <row r="48" spans="1:8" ht="15" customHeight="1" x14ac:dyDescent="0.2">
      <c r="A48" s="516" t="s">
        <v>544</v>
      </c>
      <c r="B48" s="528"/>
      <c r="C48" s="528"/>
      <c r="D48" s="528"/>
      <c r="E48" s="528"/>
      <c r="F48" s="528"/>
      <c r="G48" s="528"/>
      <c r="H48" s="528"/>
    </row>
    <row r="49" spans="1:8" ht="14.25" customHeight="1" x14ac:dyDescent="0.2">
      <c r="A49" s="516" t="s">
        <v>545</v>
      </c>
      <c r="B49" s="516"/>
      <c r="C49" s="516"/>
      <c r="D49" s="516"/>
      <c r="E49" s="516"/>
      <c r="F49" s="516"/>
      <c r="G49" s="516"/>
      <c r="H49" s="516"/>
    </row>
    <row r="50" spans="1:8" ht="10.5" customHeight="1" x14ac:dyDescent="0.2">
      <c r="A50" s="311"/>
      <c r="B50" s="311"/>
      <c r="C50" s="312"/>
      <c r="D50" s="37"/>
      <c r="E50" s="312"/>
      <c r="F50" s="312"/>
      <c r="G50" s="312"/>
      <c r="H50" s="312"/>
    </row>
    <row r="51" spans="1:8" ht="10.5" customHeight="1" x14ac:dyDescent="0.2">
      <c r="C51" s="271"/>
      <c r="D51" s="271"/>
      <c r="E51" s="271"/>
      <c r="F51" s="271"/>
      <c r="G51" s="271"/>
      <c r="H51" s="271"/>
    </row>
    <row r="52" spans="1:8" ht="10.5" customHeight="1" x14ac:dyDescent="0.2">
      <c r="D52" s="313"/>
      <c r="E52" s="313"/>
      <c r="F52" s="313"/>
      <c r="G52" s="313"/>
      <c r="H52" s="314"/>
    </row>
    <row r="53" spans="1:8" ht="10.5" customHeight="1" x14ac:dyDescent="0.2">
      <c r="D53" s="313"/>
      <c r="E53" s="313"/>
      <c r="F53" s="313"/>
      <c r="G53" s="313"/>
      <c r="H53" s="314"/>
    </row>
    <row r="54" spans="1:8" ht="10.5" customHeight="1" x14ac:dyDescent="0.2">
      <c r="D54" s="313"/>
      <c r="E54" s="313"/>
      <c r="F54" s="313"/>
      <c r="G54" s="313"/>
      <c r="H54" s="314"/>
    </row>
    <row r="55" spans="1:8" ht="10.5" customHeight="1" x14ac:dyDescent="0.2">
      <c r="D55" s="313"/>
      <c r="E55" s="313"/>
      <c r="F55" s="313"/>
      <c r="G55" s="313"/>
      <c r="H55" s="314"/>
    </row>
    <row r="56" spans="1:8" ht="10.5" customHeight="1" x14ac:dyDescent="0.2">
      <c r="C56" s="271"/>
      <c r="D56" s="314"/>
      <c r="E56" s="314"/>
      <c r="F56" s="314"/>
      <c r="G56" s="314"/>
      <c r="H56" s="314"/>
    </row>
    <row r="57" spans="1:8" ht="10.5" customHeight="1" x14ac:dyDescent="0.2">
      <c r="D57" s="313"/>
      <c r="E57" s="313"/>
      <c r="F57" s="313"/>
      <c r="G57" s="313"/>
      <c r="H57" s="313"/>
    </row>
    <row r="58" spans="1:8" ht="10.5" customHeight="1" x14ac:dyDescent="0.2">
      <c r="C58" s="271"/>
      <c r="D58" s="314"/>
      <c r="E58" s="314"/>
      <c r="F58" s="314"/>
      <c r="G58" s="314"/>
      <c r="H58" s="314"/>
    </row>
    <row r="59" spans="1:8" ht="10.5" customHeight="1" x14ac:dyDescent="0.2">
      <c r="A59" s="315"/>
      <c r="B59" s="316"/>
      <c r="C59" s="316"/>
      <c r="D59" s="317"/>
      <c r="E59" s="317"/>
      <c r="F59" s="317"/>
      <c r="G59" s="317"/>
      <c r="H59" s="313"/>
    </row>
    <row r="60" spans="1:8" ht="10.5" customHeight="1" x14ac:dyDescent="0.2">
      <c r="D60" s="317"/>
      <c r="E60" s="317"/>
      <c r="F60" s="317"/>
      <c r="G60" s="317"/>
      <c r="H60" s="313"/>
    </row>
    <row r="61" spans="1:8" ht="10.5" customHeight="1" x14ac:dyDescent="0.2">
      <c r="D61" s="317"/>
      <c r="E61" s="317"/>
      <c r="F61" s="317"/>
      <c r="G61" s="317"/>
      <c r="H61" s="313"/>
    </row>
    <row r="62" spans="1:8" ht="10.5" customHeight="1" x14ac:dyDescent="0.2">
      <c r="D62" s="317"/>
      <c r="E62" s="317"/>
      <c r="F62" s="317"/>
      <c r="G62" s="317"/>
      <c r="H62" s="313"/>
    </row>
    <row r="63" spans="1:8" ht="10.5" customHeight="1" x14ac:dyDescent="0.2">
      <c r="D63" s="301"/>
      <c r="E63" s="301"/>
    </row>
  </sheetData>
  <mergeCells count="20">
    <mergeCell ref="A49:H49"/>
    <mergeCell ref="B31:C31"/>
    <mergeCell ref="B39:C39"/>
    <mergeCell ref="B40:C40"/>
    <mergeCell ref="D40:H40"/>
    <mergeCell ref="B42:C42"/>
    <mergeCell ref="B43:C43"/>
    <mergeCell ref="B44:C44"/>
    <mergeCell ref="B45:C45"/>
    <mergeCell ref="B46:C46"/>
    <mergeCell ref="A47:H47"/>
    <mergeCell ref="A48:H48"/>
    <mergeCell ref="A1:H1"/>
    <mergeCell ref="A3:H3"/>
    <mergeCell ref="B26:C26"/>
    <mergeCell ref="A2:H2"/>
    <mergeCell ref="D4:H4"/>
    <mergeCell ref="B7:C7"/>
    <mergeCell ref="B14:C14"/>
    <mergeCell ref="B20:C2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election activeCell="M12" sqref="M12"/>
    </sheetView>
  </sheetViews>
  <sheetFormatPr defaultRowHeight="17.25" customHeight="1" x14ac:dyDescent="0.2"/>
  <cols>
    <col min="1" max="1" width="7.28515625" style="38" customWidth="1"/>
    <col min="2" max="2" width="11" style="38" customWidth="1"/>
    <col min="3" max="16384" width="9.140625" style="38"/>
  </cols>
  <sheetData>
    <row r="1" spans="1:10" ht="17.25" customHeight="1" x14ac:dyDescent="0.2">
      <c r="A1" s="529" t="s">
        <v>176</v>
      </c>
      <c r="B1" s="529"/>
      <c r="C1" s="529"/>
      <c r="D1" s="529"/>
      <c r="E1" s="529"/>
      <c r="F1" s="529"/>
      <c r="G1" s="529"/>
      <c r="H1" s="529"/>
      <c r="I1" s="529"/>
      <c r="J1" s="529"/>
    </row>
    <row r="2" spans="1:10" ht="17.25" customHeight="1" x14ac:dyDescent="0.2">
      <c r="A2" s="532" t="s">
        <v>177</v>
      </c>
      <c r="B2" s="532"/>
      <c r="C2" s="532"/>
      <c r="D2" s="532"/>
      <c r="E2" s="532"/>
      <c r="F2" s="532"/>
      <c r="G2" s="532"/>
      <c r="H2" s="532"/>
      <c r="I2" s="532"/>
      <c r="J2" s="532"/>
    </row>
    <row r="3" spans="1:10" ht="17.25" customHeight="1" x14ac:dyDescent="0.2">
      <c r="A3" s="53"/>
      <c r="B3" s="53"/>
      <c r="C3" s="530" t="s">
        <v>178</v>
      </c>
      <c r="D3" s="530"/>
      <c r="E3" s="530"/>
      <c r="F3" s="530"/>
      <c r="G3" s="530"/>
      <c r="H3" s="530"/>
      <c r="I3" s="530"/>
      <c r="J3" s="530"/>
    </row>
    <row r="4" spans="1:10" ht="17.25" customHeight="1" x14ac:dyDescent="0.2">
      <c r="A4" s="29" t="s">
        <v>114</v>
      </c>
      <c r="B4" s="29" t="s">
        <v>174</v>
      </c>
      <c r="C4" s="272">
        <v>2012</v>
      </c>
      <c r="D4" s="272">
        <v>2013</v>
      </c>
      <c r="E4" s="272">
        <v>2014</v>
      </c>
      <c r="F4" s="272">
        <v>2015</v>
      </c>
      <c r="G4" s="272">
        <v>2016</v>
      </c>
      <c r="H4" s="272" t="s">
        <v>179</v>
      </c>
      <c r="I4" s="29" t="s">
        <v>540</v>
      </c>
      <c r="J4" s="29" t="s">
        <v>116</v>
      </c>
    </row>
    <row r="5" spans="1:10" ht="17.25" customHeight="1" x14ac:dyDescent="0.2">
      <c r="A5" s="29">
        <v>1</v>
      </c>
      <c r="B5" s="29">
        <v>2</v>
      </c>
      <c r="C5" s="272">
        <v>3</v>
      </c>
      <c r="D5" s="272">
        <v>4</v>
      </c>
      <c r="E5" s="273">
        <v>5</v>
      </c>
      <c r="F5" s="273">
        <v>6</v>
      </c>
      <c r="G5" s="272">
        <v>7</v>
      </c>
      <c r="H5" s="272">
        <v>8</v>
      </c>
      <c r="I5" s="29">
        <v>9</v>
      </c>
      <c r="J5" s="274">
        <v>10</v>
      </c>
    </row>
    <row r="6" spans="1:10" ht="17.25" customHeight="1" x14ac:dyDescent="0.2">
      <c r="A6" s="275">
        <v>1</v>
      </c>
      <c r="B6" s="26" t="s">
        <v>180</v>
      </c>
      <c r="C6" s="276">
        <v>56.9</v>
      </c>
      <c r="D6" s="276">
        <v>59.1</v>
      </c>
      <c r="E6" s="276">
        <v>61.1</v>
      </c>
      <c r="F6" s="277">
        <v>58.3</v>
      </c>
      <c r="G6" s="277">
        <v>57.1</v>
      </c>
      <c r="H6" s="277">
        <v>52.1</v>
      </c>
      <c r="I6" s="278">
        <v>49.5</v>
      </c>
      <c r="J6" s="279">
        <f>[1]Calculation!B14</f>
        <v>50.476253936360628</v>
      </c>
    </row>
    <row r="7" spans="1:10" ht="17.25" customHeight="1" x14ac:dyDescent="0.2">
      <c r="A7" s="275">
        <v>2</v>
      </c>
      <c r="B7" s="26" t="s">
        <v>181</v>
      </c>
      <c r="C7" s="276">
        <v>20.5</v>
      </c>
      <c r="D7" s="276">
        <v>22.9</v>
      </c>
      <c r="E7" s="276">
        <v>21.8</v>
      </c>
      <c r="F7" s="277">
        <v>27.8</v>
      </c>
      <c r="G7" s="277">
        <v>28.9</v>
      </c>
      <c r="H7" s="277">
        <v>33.6</v>
      </c>
      <c r="I7" s="278">
        <v>35.799999999999997</v>
      </c>
      <c r="J7" s="279">
        <f>[1]Calculation!E14</f>
        <v>35.684509484441882</v>
      </c>
    </row>
    <row r="8" spans="1:10" ht="17.25" customHeight="1" x14ac:dyDescent="0.2">
      <c r="A8" s="275">
        <v>3</v>
      </c>
      <c r="B8" s="26" t="s">
        <v>175</v>
      </c>
      <c r="C8" s="276">
        <v>8.3000000000000007</v>
      </c>
      <c r="D8" s="276">
        <v>7.2</v>
      </c>
      <c r="E8" s="276">
        <v>6.8</v>
      </c>
      <c r="F8" s="277">
        <v>5.8</v>
      </c>
      <c r="G8" s="277">
        <v>5.8</v>
      </c>
      <c r="H8" s="277">
        <v>5.8</v>
      </c>
      <c r="I8" s="278">
        <v>5.5</v>
      </c>
      <c r="J8" s="279">
        <f>[1]Calculation!F14</f>
        <v>4.8773819400276235</v>
      </c>
    </row>
    <row r="9" spans="1:10" ht="17.25" customHeight="1" x14ac:dyDescent="0.2">
      <c r="A9" s="275">
        <v>4</v>
      </c>
      <c r="B9" s="26" t="s">
        <v>182</v>
      </c>
      <c r="C9" s="276">
        <v>8.6999999999999993</v>
      </c>
      <c r="D9" s="276">
        <v>6.1</v>
      </c>
      <c r="E9" s="276">
        <v>5</v>
      </c>
      <c r="F9" s="277">
        <v>4</v>
      </c>
      <c r="G9" s="277">
        <v>4.4000000000000004</v>
      </c>
      <c r="H9" s="277">
        <v>4.5999999999999996</v>
      </c>
      <c r="I9" s="278">
        <v>4.7</v>
      </c>
      <c r="J9" s="279">
        <f>[1]Calculation!D14</f>
        <v>5.0111954412432258</v>
      </c>
    </row>
    <row r="10" spans="1:10" ht="17.25" customHeight="1" x14ac:dyDescent="0.2">
      <c r="A10" s="275">
        <v>5</v>
      </c>
      <c r="B10" s="26" t="s">
        <v>183</v>
      </c>
      <c r="C10" s="276">
        <v>3.7</v>
      </c>
      <c r="D10" s="276">
        <v>3.4</v>
      </c>
      <c r="E10" s="276">
        <v>3.3</v>
      </c>
      <c r="F10" s="277">
        <v>2.2999999999999998</v>
      </c>
      <c r="G10" s="277">
        <v>2.5</v>
      </c>
      <c r="H10" s="277">
        <v>2.9</v>
      </c>
      <c r="I10" s="278">
        <v>3.4</v>
      </c>
      <c r="J10" s="279">
        <f>[1]Calculation!C14</f>
        <v>3.0499750508015735</v>
      </c>
    </row>
    <row r="11" spans="1:10" ht="17.25" customHeight="1" x14ac:dyDescent="0.2">
      <c r="A11" s="275">
        <v>6</v>
      </c>
      <c r="B11" s="26" t="s">
        <v>184</v>
      </c>
      <c r="C11" s="276">
        <v>0.9</v>
      </c>
      <c r="D11" s="276">
        <v>0.7</v>
      </c>
      <c r="E11" s="276">
        <v>1.1000000000000001</v>
      </c>
      <c r="F11" s="277">
        <v>0.9</v>
      </c>
      <c r="G11" s="277">
        <v>0.8</v>
      </c>
      <c r="H11" s="277">
        <v>0.6</v>
      </c>
      <c r="I11" s="278">
        <v>0.6</v>
      </c>
      <c r="J11" s="279">
        <f>[1]Calculation!G14</f>
        <v>2.6335171769985102E-3</v>
      </c>
    </row>
    <row r="12" spans="1:10" ht="17.25" customHeight="1" x14ac:dyDescent="0.2">
      <c r="A12" s="275">
        <v>7</v>
      </c>
      <c r="B12" s="26" t="s">
        <v>185</v>
      </c>
      <c r="C12" s="276">
        <v>1</v>
      </c>
      <c r="D12" s="276">
        <v>0.6</v>
      </c>
      <c r="E12" s="276">
        <v>0.9</v>
      </c>
      <c r="F12" s="277">
        <v>0.9</v>
      </c>
      <c r="G12" s="277">
        <v>0.5</v>
      </c>
      <c r="H12" s="277">
        <v>0.4</v>
      </c>
      <c r="I12" s="278">
        <v>0.5</v>
      </c>
      <c r="J12" s="279">
        <f>[1]Calculation!H14</f>
        <v>0.89805062994804741</v>
      </c>
    </row>
    <row r="13" spans="1:10" ht="17.25" customHeight="1" x14ac:dyDescent="0.2">
      <c r="A13" s="275"/>
      <c r="B13" s="30" t="s">
        <v>186</v>
      </c>
      <c r="C13" s="155">
        <v>100</v>
      </c>
      <c r="D13" s="155">
        <v>100</v>
      </c>
      <c r="E13" s="155">
        <v>100</v>
      </c>
      <c r="F13" s="280">
        <v>100</v>
      </c>
      <c r="G13" s="280">
        <v>100</v>
      </c>
      <c r="H13" s="280">
        <v>100</v>
      </c>
      <c r="I13" s="281">
        <v>100</v>
      </c>
      <c r="J13" s="278">
        <v>100</v>
      </c>
    </row>
    <row r="14" spans="1:10" ht="17.25" customHeight="1" x14ac:dyDescent="0.2">
      <c r="A14" s="531" t="s">
        <v>187</v>
      </c>
      <c r="B14" s="531"/>
      <c r="C14" s="531"/>
      <c r="D14" s="531"/>
      <c r="E14" s="531"/>
      <c r="F14" s="531"/>
      <c r="G14" s="531"/>
      <c r="H14" s="531"/>
      <c r="I14" s="531"/>
    </row>
    <row r="15" spans="1:10" ht="17.25" customHeight="1" x14ac:dyDescent="0.2">
      <c r="A15" s="531" t="s">
        <v>541</v>
      </c>
      <c r="B15" s="531"/>
      <c r="C15" s="531"/>
      <c r="D15" s="531"/>
      <c r="E15" s="531"/>
      <c r="F15" s="531"/>
      <c r="G15" s="531"/>
      <c r="H15" s="531"/>
      <c r="I15" s="531"/>
    </row>
  </sheetData>
  <mergeCells count="5">
    <mergeCell ref="A1:J1"/>
    <mergeCell ref="C3:J3"/>
    <mergeCell ref="A14:I14"/>
    <mergeCell ref="A15:I15"/>
    <mergeCell ref="A2:J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election activeCell="J13" sqref="J13"/>
    </sheetView>
  </sheetViews>
  <sheetFormatPr defaultColWidth="10.42578125" defaultRowHeight="12" x14ac:dyDescent="0.2"/>
  <cols>
    <col min="1" max="16384" width="10.42578125" style="9"/>
  </cols>
  <sheetData>
    <row r="1" spans="1:7" x14ac:dyDescent="0.2">
      <c r="A1" s="18"/>
      <c r="B1" s="18"/>
      <c r="C1" s="18"/>
      <c r="D1" s="18"/>
      <c r="E1" s="18"/>
      <c r="F1" s="18"/>
      <c r="G1" s="245" t="s">
        <v>188</v>
      </c>
    </row>
    <row r="2" spans="1:7" x14ac:dyDescent="0.2">
      <c r="A2" s="493" t="s">
        <v>189</v>
      </c>
      <c r="B2" s="493"/>
      <c r="C2" s="493"/>
      <c r="D2" s="493"/>
      <c r="E2" s="493"/>
      <c r="F2" s="493"/>
      <c r="G2" s="493"/>
    </row>
    <row r="3" spans="1:7" x14ac:dyDescent="0.2">
      <c r="A3" s="533" t="s">
        <v>113</v>
      </c>
      <c r="B3" s="534"/>
      <c r="C3" s="534"/>
      <c r="D3" s="534"/>
      <c r="E3" s="534"/>
      <c r="F3" s="534"/>
      <c r="G3" s="535"/>
    </row>
    <row r="4" spans="1:7" ht="96" x14ac:dyDescent="0.2">
      <c r="A4" s="78" t="s">
        <v>190</v>
      </c>
      <c r="B4" s="78" t="s">
        <v>191</v>
      </c>
      <c r="C4" s="78" t="s">
        <v>192</v>
      </c>
      <c r="D4" s="78" t="s">
        <v>193</v>
      </c>
      <c r="E4" s="78" t="s">
        <v>194</v>
      </c>
      <c r="F4" s="78" t="s">
        <v>195</v>
      </c>
      <c r="G4" s="78" t="s">
        <v>196</v>
      </c>
    </row>
    <row r="5" spans="1:7" x14ac:dyDescent="0.2">
      <c r="A5" s="61">
        <v>1</v>
      </c>
      <c r="B5" s="61">
        <v>2</v>
      </c>
      <c r="C5" s="61">
        <v>3</v>
      </c>
      <c r="D5" s="61">
        <v>4</v>
      </c>
      <c r="E5" s="61">
        <v>5</v>
      </c>
      <c r="F5" s="61">
        <v>6</v>
      </c>
      <c r="G5" s="61">
        <v>7</v>
      </c>
    </row>
    <row r="6" spans="1:7" x14ac:dyDescent="0.2">
      <c r="A6" s="40">
        <v>2009</v>
      </c>
      <c r="B6" s="246">
        <v>43313</v>
      </c>
      <c r="C6" s="247">
        <v>43900</v>
      </c>
      <c r="D6" s="246">
        <f t="shared" ref="D6:D13" si="0">+B6+C6</f>
        <v>87213</v>
      </c>
      <c r="E6" s="248">
        <v>38.799999999999997</v>
      </c>
      <c r="F6" s="248">
        <v>36.1</v>
      </c>
      <c r="G6" s="248">
        <v>34.6</v>
      </c>
    </row>
    <row r="7" spans="1:7" x14ac:dyDescent="0.2">
      <c r="A7" s="40">
        <v>2010</v>
      </c>
      <c r="B7" s="247">
        <v>52329</v>
      </c>
      <c r="C7" s="247">
        <v>55171</v>
      </c>
      <c r="D7" s="246">
        <f t="shared" si="0"/>
        <v>107500</v>
      </c>
      <c r="E7" s="248">
        <v>41.2</v>
      </c>
      <c r="F7" s="248">
        <v>42.2</v>
      </c>
      <c r="G7" s="249">
        <v>38.5</v>
      </c>
    </row>
    <row r="8" spans="1:7" x14ac:dyDescent="0.2">
      <c r="A8" s="40">
        <v>2011</v>
      </c>
      <c r="B8" s="247">
        <v>64990</v>
      </c>
      <c r="C8" s="247">
        <v>64072</v>
      </c>
      <c r="D8" s="246">
        <f t="shared" si="0"/>
        <v>129062</v>
      </c>
      <c r="E8" s="248">
        <v>40.6</v>
      </c>
      <c r="F8" s="248">
        <v>47</v>
      </c>
      <c r="G8" s="249">
        <v>42.3</v>
      </c>
    </row>
    <row r="9" spans="1:7" x14ac:dyDescent="0.2">
      <c r="A9" s="250">
        <v>2012</v>
      </c>
      <c r="B9" s="251">
        <v>78179</v>
      </c>
      <c r="C9" s="251">
        <v>69232</v>
      </c>
      <c r="D9" s="246">
        <f t="shared" si="0"/>
        <v>147411</v>
      </c>
      <c r="E9" s="252">
        <v>40.9</v>
      </c>
      <c r="F9" s="253">
        <v>56.7</v>
      </c>
      <c r="G9" s="253">
        <v>50.1</v>
      </c>
    </row>
    <row r="10" spans="1:7" x14ac:dyDescent="0.2">
      <c r="A10" s="250">
        <v>2013</v>
      </c>
      <c r="B10" s="251">
        <v>96697</v>
      </c>
      <c r="C10" s="251">
        <v>75646</v>
      </c>
      <c r="D10" s="246">
        <f t="shared" si="0"/>
        <v>172343</v>
      </c>
      <c r="E10" s="252">
        <v>42.1</v>
      </c>
      <c r="F10" s="104">
        <v>66.400000000000006</v>
      </c>
      <c r="G10" s="254">
        <v>59</v>
      </c>
    </row>
    <row r="11" spans="1:7" x14ac:dyDescent="0.2">
      <c r="A11" s="250">
        <v>2014</v>
      </c>
      <c r="B11" s="251">
        <v>91678</v>
      </c>
      <c r="C11" s="251">
        <v>85347</v>
      </c>
      <c r="D11" s="246">
        <f t="shared" si="0"/>
        <v>177025</v>
      </c>
      <c r="E11" s="255">
        <v>39.700000000000003</v>
      </c>
      <c r="F11" s="104">
        <v>64.099999999999994</v>
      </c>
      <c r="G11" s="104">
        <v>58.2</v>
      </c>
    </row>
    <row r="12" spans="1:7" x14ac:dyDescent="0.2">
      <c r="A12" s="250">
        <v>2015</v>
      </c>
      <c r="B12" s="251">
        <v>85498</v>
      </c>
      <c r="C12" s="251">
        <v>97186</v>
      </c>
      <c r="D12" s="246">
        <f t="shared" si="0"/>
        <v>182684</v>
      </c>
      <c r="E12" s="255">
        <v>38.5</v>
      </c>
      <c r="F12" s="104">
        <v>57.6</v>
      </c>
      <c r="G12" s="104">
        <v>53.5</v>
      </c>
    </row>
    <row r="13" spans="1:7" x14ac:dyDescent="0.2">
      <c r="A13" s="250">
        <v>2016</v>
      </c>
      <c r="B13" s="251">
        <v>83374</v>
      </c>
      <c r="C13" s="251">
        <v>123499</v>
      </c>
      <c r="D13" s="246">
        <f t="shared" si="0"/>
        <v>206873</v>
      </c>
      <c r="E13" s="255">
        <v>42.7</v>
      </c>
      <c r="F13" s="104">
        <v>61.6</v>
      </c>
      <c r="G13" s="104">
        <v>57.4</v>
      </c>
    </row>
    <row r="14" spans="1:7" x14ac:dyDescent="0.2">
      <c r="A14" s="256" t="s">
        <v>197</v>
      </c>
      <c r="B14" s="257">
        <v>88124.491666785601</v>
      </c>
      <c r="C14" s="257">
        <v>107872</v>
      </c>
      <c r="D14" s="257">
        <v>195996.49166678562</v>
      </c>
      <c r="E14" s="258">
        <v>41.585629091917568</v>
      </c>
      <c r="F14" s="104">
        <v>56.6</v>
      </c>
      <c r="G14" s="259">
        <v>52.9</v>
      </c>
    </row>
    <row r="15" spans="1:7" x14ac:dyDescent="0.2">
      <c r="A15" s="260" t="s">
        <v>43</v>
      </c>
      <c r="B15" s="261">
        <v>102172.99696914127</v>
      </c>
      <c r="C15" s="262">
        <v>120038.82972936799</v>
      </c>
      <c r="D15" s="261">
        <v>222211</v>
      </c>
      <c r="E15" s="263">
        <v>41.993493469794842</v>
      </c>
      <c r="F15" s="264">
        <v>55.630354344310319</v>
      </c>
      <c r="G15" s="264">
        <v>52.34097681046768</v>
      </c>
    </row>
    <row r="16" spans="1:7" x14ac:dyDescent="0.2">
      <c r="A16" s="265" t="s">
        <v>44</v>
      </c>
      <c r="B16" s="266">
        <f>'[2]From RBI'!B12</f>
        <v>108415.47939982128</v>
      </c>
      <c r="C16" s="267">
        <f>D16-B16</f>
        <v>127104.05705375475</v>
      </c>
      <c r="D16" s="266">
        <f>'[2]From RBI'!B13</f>
        <v>235519.53645357603</v>
      </c>
      <c r="E16" s="268">
        <f>'[2]From RBI'!F15</f>
        <v>43.373705931549011</v>
      </c>
      <c r="F16" s="269">
        <f>D16/[2]FER!D6*100</f>
        <v>61.117233228817959</v>
      </c>
      <c r="G16" s="269">
        <f>'[2]From RBI'!F16</f>
        <v>57.044357828774892</v>
      </c>
    </row>
    <row r="17" spans="1:4" x14ac:dyDescent="0.2">
      <c r="A17" s="9" t="s">
        <v>198</v>
      </c>
      <c r="D17" s="270"/>
    </row>
    <row r="20" spans="1:4" x14ac:dyDescent="0.2">
      <c r="C20" s="270"/>
    </row>
  </sheetData>
  <mergeCells count="2">
    <mergeCell ref="A2:G2"/>
    <mergeCell ref="A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AnnexII</vt:lpstr>
      <vt:lpstr>AnnexIII</vt:lpstr>
      <vt:lpstr>AnnexIV</vt:lpstr>
      <vt:lpstr>AnnexV</vt:lpstr>
      <vt:lpstr>AnnexVI</vt:lpstr>
      <vt:lpstr>AnnexVII</vt:lpstr>
      <vt:lpstr>AnnexVIII</vt:lpstr>
      <vt:lpstr>AnnexIX</vt:lpstr>
      <vt:lpstr>AnnexX</vt:lpstr>
      <vt:lpstr>AnnexXI</vt:lpstr>
      <vt:lpstr>AnnexXII</vt:lpstr>
      <vt:lpstr>AnnexXIII</vt:lpstr>
      <vt:lpstr>AnnexXIV</vt:lpstr>
      <vt:lpstr>AnnexXV</vt:lpstr>
      <vt:lpstr>AnnexXVI</vt:lpstr>
      <vt:lpstr>AnnexXVII</vt:lpstr>
      <vt:lpstr>AnnexXVIII</vt:lpstr>
      <vt:lpstr>AnnexXIX</vt:lpstr>
      <vt:lpstr>AnnexXX</vt:lpstr>
      <vt:lpstr>AnnexXXI</vt:lpstr>
      <vt:lpstr>AnnexXXII</vt:lpstr>
      <vt:lpstr>AnnexXXIII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cp:lastPrinted>2019-09-30T13:57:28Z</cp:lastPrinted>
  <dcterms:created xsi:type="dcterms:W3CDTF">2019-09-27T10:30:02Z</dcterms:created>
  <dcterms:modified xsi:type="dcterms:W3CDTF">2019-09-30T14:12:47Z</dcterms:modified>
</cp:coreProperties>
</file>